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0" yWindow="0" windowWidth="11730" windowHeight="12315"/>
  </bookViews>
  <sheets>
    <sheet name="2010 E 2011" sheetId="1" r:id="rId1"/>
    <sheet name="2012" sheetId="2" r:id="rId2"/>
    <sheet name="Foglio3" sheetId="3" r:id="rId3"/>
  </sheets>
  <calcPr calcId="152511"/>
</workbook>
</file>

<file path=xl/calcChain.xml><?xml version="1.0" encoding="utf-8"?>
<calcChain xmlns="http://schemas.openxmlformats.org/spreadsheetml/2006/main">
  <c r="N78" i="2" l="1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79" i="2" s="1"/>
  <c r="O24" i="2"/>
  <c r="N24" i="2"/>
  <c r="E24" i="2" s="1"/>
  <c r="D24" i="2"/>
  <c r="O23" i="2"/>
  <c r="M78" i="2" s="1"/>
  <c r="N23" i="2"/>
  <c r="E23" i="2" s="1"/>
  <c r="D23" i="2"/>
  <c r="C23" i="2"/>
  <c r="B23" i="2"/>
  <c r="O22" i="2"/>
  <c r="N22" i="2"/>
  <c r="E22" i="2" s="1"/>
  <c r="D22" i="2"/>
  <c r="C22" i="2"/>
  <c r="B22" i="2"/>
  <c r="O21" i="2"/>
  <c r="N21" i="2"/>
  <c r="E21" i="2" s="1"/>
  <c r="D21" i="2"/>
  <c r="C21" i="2"/>
  <c r="B21" i="2"/>
  <c r="O20" i="2"/>
  <c r="M72" i="2" s="1"/>
  <c r="N20" i="2"/>
  <c r="E20" i="2" s="1"/>
  <c r="D20" i="2"/>
  <c r="C20" i="2"/>
  <c r="B20" i="2"/>
  <c r="O19" i="2"/>
  <c r="M70" i="2" s="1"/>
  <c r="N19" i="2"/>
  <c r="E19" i="2" s="1"/>
  <c r="D19" i="2"/>
  <c r="O18" i="2"/>
  <c r="M64" i="2" s="1"/>
  <c r="N18" i="2"/>
  <c r="E18" i="2" s="1"/>
  <c r="D18" i="2"/>
  <c r="C18" i="2"/>
  <c r="B18" i="2"/>
  <c r="O17" i="2"/>
  <c r="M66" i="2" s="1"/>
  <c r="N17" i="2"/>
  <c r="E17" i="2" s="1"/>
  <c r="D17" i="2"/>
  <c r="C17" i="2"/>
  <c r="B17" i="2"/>
  <c r="O16" i="2"/>
  <c r="M68" i="2" s="1"/>
  <c r="N16" i="2"/>
  <c r="E16" i="2" s="1"/>
  <c r="D16" i="2"/>
  <c r="C16" i="2"/>
  <c r="B16" i="2"/>
  <c r="O15" i="2"/>
  <c r="N15" i="2"/>
  <c r="E15" i="2" s="1"/>
  <c r="D15" i="2"/>
  <c r="O14" i="2"/>
  <c r="M42" i="2" s="1"/>
  <c r="N14" i="2"/>
  <c r="E14" i="2" s="1"/>
  <c r="D14" i="2"/>
  <c r="C14" i="2"/>
  <c r="B14" i="2"/>
  <c r="O13" i="2"/>
  <c r="M38" i="2" s="1"/>
  <c r="N13" i="2"/>
  <c r="E13" i="2" s="1"/>
  <c r="D13" i="2"/>
  <c r="C13" i="2"/>
  <c r="B13" i="2"/>
  <c r="O12" i="2"/>
  <c r="M40" i="2" s="1"/>
  <c r="N12" i="2"/>
  <c r="E12" i="2" s="1"/>
  <c r="D12" i="2"/>
  <c r="C12" i="2"/>
  <c r="B12" i="2"/>
  <c r="O11" i="2"/>
  <c r="N11" i="2"/>
  <c r="E11" i="2" s="1"/>
  <c r="D11" i="2"/>
  <c r="C11" i="2"/>
  <c r="B11" i="2"/>
  <c r="O10" i="2"/>
  <c r="M30" i="2" s="1"/>
  <c r="N10" i="2"/>
  <c r="E10" i="2" s="1"/>
  <c r="D10" i="2"/>
  <c r="C10" i="2"/>
  <c r="B10" i="2"/>
  <c r="O9" i="2"/>
  <c r="N9" i="2"/>
  <c r="E9" i="2" s="1"/>
  <c r="D9" i="2"/>
  <c r="O8" i="2"/>
  <c r="N8" i="2"/>
  <c r="E8" i="2" s="1"/>
  <c r="D8" i="2"/>
  <c r="C8" i="2"/>
  <c r="B8" i="2"/>
  <c r="O7" i="2"/>
  <c r="N7" i="2"/>
  <c r="E7" i="2" s="1"/>
  <c r="D7" i="2"/>
  <c r="C7" i="2"/>
  <c r="B7" i="2"/>
  <c r="O6" i="2"/>
  <c r="M28" i="2" s="1"/>
  <c r="N6" i="2"/>
  <c r="E6" i="2" s="1"/>
  <c r="D6" i="2"/>
  <c r="C6" i="2"/>
  <c r="B6" i="2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O71" i="1"/>
  <c r="M78" i="1"/>
  <c r="O78" i="1" s="1"/>
  <c r="M74" i="1"/>
  <c r="O74" i="1" s="1"/>
  <c r="M70" i="1"/>
  <c r="O70" i="1" s="1"/>
  <c r="M67" i="1"/>
  <c r="O67" i="1" s="1"/>
  <c r="M62" i="1"/>
  <c r="O62" i="1" s="1"/>
  <c r="M57" i="1"/>
  <c r="O57" i="1" s="1"/>
  <c r="M52" i="1"/>
  <c r="O52" i="1" s="1"/>
  <c r="M53" i="1"/>
  <c r="O53" i="1" s="1"/>
  <c r="M47" i="1"/>
  <c r="O47" i="1" s="1"/>
  <c r="M44" i="1"/>
  <c r="O44" i="1" s="1"/>
  <c r="M41" i="1"/>
  <c r="O41" i="1" s="1"/>
  <c r="M40" i="1"/>
  <c r="O40" i="1" s="1"/>
  <c r="M39" i="1"/>
  <c r="O39" i="1" s="1"/>
  <c r="M36" i="1"/>
  <c r="O36" i="1" s="1"/>
  <c r="M34" i="1"/>
  <c r="O34" i="1" s="1"/>
  <c r="N29" i="1"/>
  <c r="O10" i="1"/>
  <c r="N10" i="1"/>
  <c r="E10" i="1" s="1"/>
  <c r="G10" i="1" s="1"/>
  <c r="N32" i="1"/>
  <c r="N31" i="1"/>
  <c r="N30" i="1"/>
  <c r="M31" i="1"/>
  <c r="O31" i="1" s="1"/>
  <c r="N28" i="1"/>
  <c r="N79" i="1" s="1"/>
  <c r="O24" i="1"/>
  <c r="F24" i="1"/>
  <c r="N24" i="1"/>
  <c r="E24" i="1"/>
  <c r="D24" i="1"/>
  <c r="G24" i="1"/>
  <c r="O23" i="1"/>
  <c r="M76" i="1" s="1"/>
  <c r="O76" i="1" s="1"/>
  <c r="F23" i="1"/>
  <c r="N23" i="1"/>
  <c r="E23" i="1"/>
  <c r="D23" i="1"/>
  <c r="C23" i="1"/>
  <c r="G23" i="1" s="1"/>
  <c r="B23" i="1"/>
  <c r="O22" i="1"/>
  <c r="N22" i="1"/>
  <c r="E22" i="1" s="1"/>
  <c r="D22" i="1"/>
  <c r="C22" i="1"/>
  <c r="B22" i="1"/>
  <c r="O21" i="1"/>
  <c r="N21" i="1"/>
  <c r="E21" i="1" s="1"/>
  <c r="D21" i="1"/>
  <c r="C21" i="1"/>
  <c r="B21" i="1"/>
  <c r="O20" i="1"/>
  <c r="M71" i="1" s="1"/>
  <c r="N20" i="1"/>
  <c r="E20" i="1" s="1"/>
  <c r="D20" i="1"/>
  <c r="C20" i="1"/>
  <c r="B20" i="1"/>
  <c r="O19" i="1"/>
  <c r="N19" i="1"/>
  <c r="E19" i="1" s="1"/>
  <c r="D19" i="1"/>
  <c r="G19" i="1" s="1"/>
  <c r="O18" i="1"/>
  <c r="N18" i="1"/>
  <c r="E18" i="1" s="1"/>
  <c r="D18" i="1"/>
  <c r="C18" i="1"/>
  <c r="B18" i="1"/>
  <c r="O17" i="1"/>
  <c r="N17" i="1"/>
  <c r="E17" i="1" s="1"/>
  <c r="D17" i="1"/>
  <c r="C17" i="1"/>
  <c r="B17" i="1"/>
  <c r="O16" i="1"/>
  <c r="N16" i="1"/>
  <c r="E16" i="1" s="1"/>
  <c r="D16" i="1"/>
  <c r="C16" i="1"/>
  <c r="B16" i="1"/>
  <c r="O15" i="1"/>
  <c r="N15" i="1"/>
  <c r="E15" i="1" s="1"/>
  <c r="D15" i="1"/>
  <c r="O14" i="1"/>
  <c r="M42" i="1" s="1"/>
  <c r="O42" i="1" s="1"/>
  <c r="N14" i="1"/>
  <c r="E14" i="1" s="1"/>
  <c r="D14" i="1"/>
  <c r="C14" i="1"/>
  <c r="B14" i="1"/>
  <c r="O13" i="1"/>
  <c r="M38" i="1" s="1"/>
  <c r="O38" i="1" s="1"/>
  <c r="N13" i="1"/>
  <c r="E13" i="1" s="1"/>
  <c r="D13" i="1"/>
  <c r="C13" i="1"/>
  <c r="B13" i="1"/>
  <c r="O12" i="1"/>
  <c r="M37" i="1" s="1"/>
  <c r="O37" i="1" s="1"/>
  <c r="F12" i="1"/>
  <c r="N12" i="1"/>
  <c r="E12" i="1"/>
  <c r="D12" i="1"/>
  <c r="C12" i="1"/>
  <c r="B12" i="1"/>
  <c r="O11" i="1"/>
  <c r="M30" i="1" s="1"/>
  <c r="O30" i="1" s="1"/>
  <c r="N11" i="1"/>
  <c r="E11" i="1"/>
  <c r="D11" i="1"/>
  <c r="C11" i="1"/>
  <c r="B11" i="1"/>
  <c r="F10" i="1"/>
  <c r="D10" i="1"/>
  <c r="C10" i="1"/>
  <c r="B10" i="1"/>
  <c r="O9" i="1"/>
  <c r="N9" i="1"/>
  <c r="E9" i="1" s="1"/>
  <c r="D9" i="1"/>
  <c r="O8" i="1"/>
  <c r="F8" i="1"/>
  <c r="N8" i="1"/>
  <c r="E8" i="1"/>
  <c r="D8" i="1"/>
  <c r="C8" i="1"/>
  <c r="B8" i="1"/>
  <c r="O7" i="1"/>
  <c r="F7" i="1" s="1"/>
  <c r="N7" i="1"/>
  <c r="E7" i="1"/>
  <c r="D7" i="1"/>
  <c r="C7" i="1"/>
  <c r="G7" i="1" s="1"/>
  <c r="B7" i="1"/>
  <c r="O6" i="1"/>
  <c r="F6" i="1" s="1"/>
  <c r="N6" i="1"/>
  <c r="E6" i="1" s="1"/>
  <c r="D6" i="1"/>
  <c r="C6" i="1"/>
  <c r="B6" i="1"/>
  <c r="G8" i="1"/>
  <c r="G12" i="1"/>
  <c r="F19" i="1"/>
  <c r="M29" i="1"/>
  <c r="O29" i="1" s="1"/>
  <c r="G20" i="1" l="1"/>
  <c r="G6" i="1"/>
  <c r="G17" i="1"/>
  <c r="M75" i="1"/>
  <c r="O75" i="1" s="1"/>
  <c r="M73" i="1"/>
  <c r="O73" i="1" s="1"/>
  <c r="F20" i="1"/>
  <c r="F18" i="1"/>
  <c r="G18" i="1" s="1"/>
  <c r="F17" i="1"/>
  <c r="F16" i="1"/>
  <c r="G16" i="1" s="1"/>
  <c r="F14" i="1"/>
  <c r="G14" i="1" s="1"/>
  <c r="F13" i="1"/>
  <c r="G13" i="1" s="1"/>
  <c r="M28" i="1"/>
  <c r="F21" i="1"/>
  <c r="G21" i="1" s="1"/>
  <c r="F15" i="1"/>
  <c r="G15" i="1" s="1"/>
  <c r="F11" i="1"/>
  <c r="G11" i="1" s="1"/>
  <c r="F9" i="1"/>
  <c r="G9" i="1" s="1"/>
  <c r="M65" i="1"/>
  <c r="O65" i="1" s="1"/>
  <c r="M46" i="1"/>
  <c r="O46" i="1" s="1"/>
  <c r="M56" i="1"/>
  <c r="O56" i="1" s="1"/>
  <c r="M51" i="1"/>
  <c r="O51" i="1" s="1"/>
  <c r="M66" i="1"/>
  <c r="O66" i="1" s="1"/>
  <c r="M50" i="1"/>
  <c r="O50" i="1" s="1"/>
  <c r="M48" i="1"/>
  <c r="O48" i="1" s="1"/>
  <c r="M69" i="1"/>
  <c r="O69" i="1" s="1"/>
  <c r="M64" i="1"/>
  <c r="O64" i="1" s="1"/>
  <c r="M61" i="1"/>
  <c r="O61" i="1" s="1"/>
  <c r="M58" i="1"/>
  <c r="O58" i="1" s="1"/>
  <c r="M55" i="1"/>
  <c r="O55" i="1" s="1"/>
  <c r="F22" i="1"/>
  <c r="G22" i="1" s="1"/>
  <c r="M32" i="1"/>
  <c r="O32" i="1" s="1"/>
  <c r="M33" i="1"/>
  <c r="O33" i="1" s="1"/>
  <c r="M35" i="1"/>
  <c r="O35" i="1" s="1"/>
  <c r="M43" i="1"/>
  <c r="O43" i="1" s="1"/>
  <c r="M45" i="1"/>
  <c r="O45" i="1" s="1"/>
  <c r="M49" i="1"/>
  <c r="O49" i="1" s="1"/>
  <c r="M59" i="1"/>
  <c r="O59" i="1" s="1"/>
  <c r="M54" i="1"/>
  <c r="O54" i="1" s="1"/>
  <c r="M60" i="1"/>
  <c r="O60" i="1" s="1"/>
  <c r="M63" i="1"/>
  <c r="O63" i="1" s="1"/>
  <c r="M68" i="1"/>
  <c r="O68" i="1" s="1"/>
  <c r="M72" i="1"/>
  <c r="O72" i="1" s="1"/>
  <c r="M77" i="1"/>
  <c r="O77" i="1" s="1"/>
  <c r="G7" i="2"/>
  <c r="F7" i="2"/>
  <c r="G8" i="2"/>
  <c r="F8" i="2"/>
  <c r="F9" i="2"/>
  <c r="G9" i="2" s="1"/>
  <c r="O30" i="2"/>
  <c r="G11" i="2"/>
  <c r="F11" i="2"/>
  <c r="O40" i="2"/>
  <c r="O38" i="2"/>
  <c r="O42" i="2"/>
  <c r="F15" i="2"/>
  <c r="G15" i="2" s="1"/>
  <c r="O68" i="2"/>
  <c r="O66" i="2"/>
  <c r="O64" i="2"/>
  <c r="O70" i="2"/>
  <c r="O72" i="2"/>
  <c r="F21" i="2"/>
  <c r="G21" i="2" s="1"/>
  <c r="F22" i="2"/>
  <c r="G22" i="2" s="1"/>
  <c r="O78" i="2"/>
  <c r="F24" i="2"/>
  <c r="G24" i="2" s="1"/>
  <c r="O28" i="2"/>
  <c r="M29" i="2"/>
  <c r="O29" i="2" s="1"/>
  <c r="M31" i="2"/>
  <c r="O31" i="2" s="1"/>
  <c r="M33" i="2"/>
  <c r="O33" i="2" s="1"/>
  <c r="M35" i="2"/>
  <c r="O35" i="2" s="1"/>
  <c r="M37" i="2"/>
  <c r="O37" i="2" s="1"/>
  <c r="M39" i="2"/>
  <c r="O39" i="2" s="1"/>
  <c r="M41" i="2"/>
  <c r="O41" i="2" s="1"/>
  <c r="M43" i="2"/>
  <c r="O43" i="2" s="1"/>
  <c r="M45" i="2"/>
  <c r="O45" i="2" s="1"/>
  <c r="M47" i="2"/>
  <c r="O47" i="2" s="1"/>
  <c r="M49" i="2"/>
  <c r="O49" i="2" s="1"/>
  <c r="M51" i="2"/>
  <c r="O51" i="2" s="1"/>
  <c r="M53" i="2"/>
  <c r="O53" i="2" s="1"/>
  <c r="M55" i="2"/>
  <c r="O55" i="2" s="1"/>
  <c r="M57" i="2"/>
  <c r="O57" i="2" s="1"/>
  <c r="M59" i="2"/>
  <c r="O59" i="2" s="1"/>
  <c r="M61" i="2"/>
  <c r="O61" i="2" s="1"/>
  <c r="M63" i="2"/>
  <c r="O63" i="2" s="1"/>
  <c r="M65" i="2"/>
  <c r="O65" i="2" s="1"/>
  <c r="M67" i="2"/>
  <c r="O67" i="2" s="1"/>
  <c r="M69" i="2"/>
  <c r="O69" i="2" s="1"/>
  <c r="M71" i="2"/>
  <c r="O71" i="2" s="1"/>
  <c r="M73" i="2"/>
  <c r="O73" i="2" s="1"/>
  <c r="M75" i="2"/>
  <c r="O75" i="2" s="1"/>
  <c r="M77" i="2"/>
  <c r="O77" i="2" s="1"/>
  <c r="F6" i="2"/>
  <c r="G6" i="2" s="1"/>
  <c r="F10" i="2"/>
  <c r="G10" i="2" s="1"/>
  <c r="F12" i="2"/>
  <c r="G12" i="2" s="1"/>
  <c r="F13" i="2"/>
  <c r="G13" i="2" s="1"/>
  <c r="F14" i="2"/>
  <c r="G14" i="2" s="1"/>
  <c r="F16" i="2"/>
  <c r="G16" i="2" s="1"/>
  <c r="F17" i="2"/>
  <c r="G17" i="2" s="1"/>
  <c r="F18" i="2"/>
  <c r="G18" i="2" s="1"/>
  <c r="F19" i="2"/>
  <c r="G19" i="2" s="1"/>
  <c r="F20" i="2"/>
  <c r="G20" i="2" s="1"/>
  <c r="F23" i="2"/>
  <c r="G23" i="2" s="1"/>
  <c r="M32" i="2"/>
  <c r="O32" i="2" s="1"/>
  <c r="M34" i="2"/>
  <c r="O34" i="2" s="1"/>
  <c r="M36" i="2"/>
  <c r="O36" i="2" s="1"/>
  <c r="M44" i="2"/>
  <c r="O44" i="2" s="1"/>
  <c r="M46" i="2"/>
  <c r="O46" i="2" s="1"/>
  <c r="M48" i="2"/>
  <c r="O48" i="2" s="1"/>
  <c r="M50" i="2"/>
  <c r="O50" i="2" s="1"/>
  <c r="M52" i="2"/>
  <c r="O52" i="2" s="1"/>
  <c r="M54" i="2"/>
  <c r="O54" i="2" s="1"/>
  <c r="M56" i="2"/>
  <c r="O56" i="2" s="1"/>
  <c r="M58" i="2"/>
  <c r="O58" i="2" s="1"/>
  <c r="M60" i="2"/>
  <c r="O60" i="2" s="1"/>
  <c r="M62" i="2"/>
  <c r="O62" i="2" s="1"/>
  <c r="M74" i="2"/>
  <c r="O74" i="2" s="1"/>
  <c r="M76" i="2"/>
  <c r="O76" i="2" s="1"/>
  <c r="M79" i="1" l="1"/>
  <c r="O28" i="1"/>
  <c r="O79" i="1" s="1"/>
  <c r="M79" i="2"/>
  <c r="O79" i="2"/>
</calcChain>
</file>

<file path=xl/sharedStrings.xml><?xml version="1.0" encoding="utf-8"?>
<sst xmlns="http://schemas.openxmlformats.org/spreadsheetml/2006/main" count="262" uniqueCount="49">
  <si>
    <t>differenziali a carico bilanci</t>
  </si>
  <si>
    <t>Valori per tredici mensilità</t>
  </si>
  <si>
    <t>Date firma ccnl</t>
  </si>
  <si>
    <t>decorrenze</t>
  </si>
  <si>
    <t>P.E.O.</t>
  </si>
  <si>
    <t>totale</t>
  </si>
  <si>
    <t>A2</t>
  </si>
  <si>
    <t>A3</t>
  </si>
  <si>
    <t>A4</t>
  </si>
  <si>
    <t>A5</t>
  </si>
  <si>
    <t>B2</t>
  </si>
  <si>
    <t>B3</t>
  </si>
  <si>
    <t>B4</t>
  </si>
  <si>
    <t>B5</t>
  </si>
  <si>
    <t>B6</t>
  </si>
  <si>
    <t>B7</t>
  </si>
  <si>
    <t>C2</t>
  </si>
  <si>
    <t>C3</t>
  </si>
  <si>
    <t>C4</t>
  </si>
  <si>
    <t>C5</t>
  </si>
  <si>
    <t xml:space="preserve">D2 </t>
  </si>
  <si>
    <t>D3</t>
  </si>
  <si>
    <t>D4</t>
  </si>
  <si>
    <t>D5</t>
  </si>
  <si>
    <t>D6</t>
  </si>
  <si>
    <t>D2</t>
  </si>
  <si>
    <t>(B4)</t>
  </si>
  <si>
    <t>(C3)</t>
  </si>
  <si>
    <t>(B3)</t>
  </si>
  <si>
    <t>(B5)</t>
  </si>
  <si>
    <t>(C2)</t>
  </si>
  <si>
    <t>(C4)</t>
  </si>
  <si>
    <t>C2 dal 01.10.2006</t>
  </si>
  <si>
    <t>(A2)</t>
  </si>
  <si>
    <t>(D2)</t>
  </si>
  <si>
    <t>(C5)</t>
  </si>
  <si>
    <t>(D4)</t>
  </si>
  <si>
    <t>(D5)</t>
  </si>
  <si>
    <t>(B6)</t>
  </si>
  <si>
    <t>D2)</t>
  </si>
  <si>
    <t>(B2)</t>
  </si>
  <si>
    <t xml:space="preserve">Cognome </t>
  </si>
  <si>
    <t>Nome</t>
  </si>
  <si>
    <t>costo attuale</t>
  </si>
  <si>
    <t>ptime</t>
  </si>
  <si>
    <t>costo ccnl vigente all'attribuzione</t>
  </si>
  <si>
    <t>Posizione attuale</t>
  </si>
  <si>
    <t>DELTA</t>
  </si>
  <si>
    <t>totale PEO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</si>
</sst>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€&quot;\ * #,##0.00_-;\-&quot;€&quot;\ * #,##0.00_-;_-&quot;€&quot;\ * &quot;-&quot;??_-;_-@_-"/>
    <numFmt numFmtId="164" formatCode="d\-mmm\-yy"/>
    <numFmt numFmtId="165" formatCode="_-[$€-2]\ * #,##0.00_-;\-[$€-2]\ * #,##0.00_-;_-[$€-2]\ * &quot;-&quot;??_-"/>
    <numFmt numFmtId="166" formatCode="_-[$€-2]\ * #,##0.00_-;\-[$€-2]\ * #,##0.00_-;_-[$€-2]\ * &quot;-&quot;??_-;_-@_-"/>
  </numFmts>
  <fonts count="11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Arial"/>
    </font>
    <font>
      <b/>
      <sz val="9"/>
      <name val="Times New Roman"/>
      <family val="1"/>
    </font>
    <font>
      <b/>
      <sz val="9"/>
      <color indexed="10"/>
      <name val="Times New Roman"/>
      <family val="1"/>
    </font>
    <font>
      <sz val="8"/>
      <color indexed="8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36">
    <xf numFmtId="0" fontId="0" fillId="0" borderId="0" xfId="0"/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165" fontId="5" fillId="0" borderId="1" xfId="1" applyNumberFormat="1" applyFont="1" applyBorder="1" applyAlignment="1">
      <alignment horizontal="center" vertical="top" wrapText="1"/>
    </xf>
    <xf numFmtId="165" fontId="6" fillId="0" borderId="1" xfId="1" applyNumberFormat="1" applyFont="1" applyBorder="1" applyAlignment="1">
      <alignment horizontal="center" vertical="top" wrapText="1"/>
    </xf>
    <xf numFmtId="0" fontId="0" fillId="2" borderId="0" xfId="0" applyFill="1"/>
    <xf numFmtId="0" fontId="0" fillId="2" borderId="2" xfId="0" applyFill="1" applyBorder="1"/>
    <xf numFmtId="0" fontId="0" fillId="2" borderId="3" xfId="0" applyFill="1" applyBorder="1"/>
    <xf numFmtId="0" fontId="0" fillId="0" borderId="1" xfId="0" applyBorder="1" applyAlignment="1">
      <alignment horizontal="center"/>
    </xf>
    <xf numFmtId="14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/>
    <xf numFmtId="166" fontId="0" fillId="0" borderId="1" xfId="0" applyNumberFormat="1" applyBorder="1"/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/>
    <xf numFmtId="166" fontId="0" fillId="3" borderId="1" xfId="0" applyNumberFormat="1" applyFill="1" applyBorder="1"/>
    <xf numFmtId="165" fontId="0" fillId="3" borderId="1" xfId="0" applyNumberFormat="1" applyFill="1" applyBorder="1"/>
    <xf numFmtId="0" fontId="0" fillId="3" borderId="1" xfId="0" applyFill="1" applyBorder="1" applyAlignment="1">
      <alignment horizontal="center"/>
    </xf>
    <xf numFmtId="166" fontId="0" fillId="0" borderId="1" xfId="0" applyNumberFormat="1" applyFill="1" applyBorder="1"/>
    <xf numFmtId="0" fontId="0" fillId="0" borderId="0" xfId="0" applyAlignment="1">
      <alignment horizontal="right"/>
    </xf>
    <xf numFmtId="44" fontId="8" fillId="0" borderId="0" xfId="2" applyFont="1"/>
    <xf numFmtId="44" fontId="9" fillId="0" borderId="0" xfId="2" applyFont="1"/>
    <xf numFmtId="166" fontId="9" fillId="4" borderId="1" xfId="0" applyNumberFormat="1" applyFont="1" applyFill="1" applyBorder="1"/>
    <xf numFmtId="166" fontId="9" fillId="0" borderId="1" xfId="0" applyNumberFormat="1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</cellXfs>
  <cellStyles count="3">
    <cellStyle name="Euro" xfId="1"/>
    <cellStyle name="Normale" xfId="0" builtinId="0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180975</xdr:colOff>
      <xdr:row>72</xdr:row>
      <xdr:rowOff>9525</xdr:rowOff>
    </xdr:from>
    <xdr:to>
      <xdr:col>17</xdr:col>
      <xdr:colOff>428625</xdr:colOff>
      <xdr:row>77</xdr:row>
      <xdr:rowOff>95250</xdr:rowOff>
    </xdr:to>
    <xdr:sp macro="" textlink="">
      <xdr:nvSpPr>
        <xdr:cNvPr id="4" name="Fumetto 3 3"/>
        <xdr:cNvSpPr/>
      </xdr:nvSpPr>
      <xdr:spPr>
        <a:xfrm>
          <a:off x="10506075" y="15163800"/>
          <a:ext cx="1466850" cy="1038225"/>
        </a:xfrm>
        <a:prstGeom prst="wedgeEllipseCallou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t-IT" sz="1100"/>
            <a:t>Importo riallineamento</a:t>
          </a:r>
        </a:p>
      </xdr:txBody>
    </xdr:sp>
    <xdr:clientData/>
  </xdr:twoCellAnchor>
  <xdr:twoCellAnchor>
    <xdr:from>
      <xdr:col>14</xdr:col>
      <xdr:colOff>666751</xdr:colOff>
      <xdr:row>78</xdr:row>
      <xdr:rowOff>95250</xdr:rowOff>
    </xdr:from>
    <xdr:to>
      <xdr:col>15</xdr:col>
      <xdr:colOff>590551</xdr:colOff>
      <xdr:row>78</xdr:row>
      <xdr:rowOff>114300</xdr:rowOff>
    </xdr:to>
    <xdr:cxnSp macro="">
      <xdr:nvCxnSpPr>
        <xdr:cNvPr id="6" name="Connettore 2 5"/>
        <xdr:cNvCxnSpPr/>
      </xdr:nvCxnSpPr>
      <xdr:spPr>
        <a:xfrm rot="10800000" flipV="1">
          <a:off x="10258426" y="16392525"/>
          <a:ext cx="657225" cy="190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742950</xdr:colOff>
      <xdr:row>80</xdr:row>
      <xdr:rowOff>161925</xdr:rowOff>
    </xdr:from>
    <xdr:to>
      <xdr:col>16</xdr:col>
      <xdr:colOff>209550</xdr:colOff>
      <xdr:row>86</xdr:row>
      <xdr:rowOff>38100</xdr:rowOff>
    </xdr:to>
    <xdr:sp macro="" textlink="">
      <xdr:nvSpPr>
        <xdr:cNvPr id="7" name="Fumetto 3 6"/>
        <xdr:cNvSpPr/>
      </xdr:nvSpPr>
      <xdr:spPr>
        <a:xfrm>
          <a:off x="9458325" y="16840200"/>
          <a:ext cx="1685925" cy="1019175"/>
        </a:xfrm>
        <a:prstGeom prst="wedgeEllipseCallou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t-IT" sz="1100"/>
            <a:t>Importo su</a:t>
          </a:r>
          <a:r>
            <a:rPr lang="it-IT" sz="1100" baseline="0"/>
            <a:t> fondo 2010</a:t>
          </a:r>
          <a:endParaRPr lang="it-IT" sz="1100"/>
        </a:p>
      </xdr:txBody>
    </xdr:sp>
    <xdr:clientData/>
  </xdr:twoCellAnchor>
  <xdr:twoCellAnchor>
    <xdr:from>
      <xdr:col>13</xdr:col>
      <xdr:colOff>238125</xdr:colOff>
      <xdr:row>79</xdr:row>
      <xdr:rowOff>9525</xdr:rowOff>
    </xdr:from>
    <xdr:to>
      <xdr:col>14</xdr:col>
      <xdr:colOff>429669</xdr:colOff>
      <xdr:row>87</xdr:row>
      <xdr:rowOff>104775</xdr:rowOff>
    </xdr:to>
    <xdr:sp macro="" textlink="">
      <xdr:nvSpPr>
        <xdr:cNvPr id="8" name="Figura a mano libera 7"/>
        <xdr:cNvSpPr/>
      </xdr:nvSpPr>
      <xdr:spPr>
        <a:xfrm>
          <a:off x="8953500" y="16497300"/>
          <a:ext cx="1067844" cy="1619250"/>
        </a:xfrm>
        <a:custGeom>
          <a:avLst/>
          <a:gdLst>
            <a:gd name="connsiteX0" fmla="*/ 209550 w 1067844"/>
            <a:gd name="connsiteY0" fmla="*/ 0 h 1619250"/>
            <a:gd name="connsiteX1" fmla="*/ 123825 w 1067844"/>
            <a:gd name="connsiteY1" fmla="*/ 66675 h 1619250"/>
            <a:gd name="connsiteX2" fmla="*/ 95250 w 1067844"/>
            <a:gd name="connsiteY2" fmla="*/ 104775 h 1619250"/>
            <a:gd name="connsiteX3" fmla="*/ 38100 w 1067844"/>
            <a:gd name="connsiteY3" fmla="*/ 152400 h 1619250"/>
            <a:gd name="connsiteX4" fmla="*/ 19050 w 1067844"/>
            <a:gd name="connsiteY4" fmla="*/ 209550 h 1619250"/>
            <a:gd name="connsiteX5" fmla="*/ 9525 w 1067844"/>
            <a:gd name="connsiteY5" fmla="*/ 247650 h 1619250"/>
            <a:gd name="connsiteX6" fmla="*/ 0 w 1067844"/>
            <a:gd name="connsiteY6" fmla="*/ 276225 h 1619250"/>
            <a:gd name="connsiteX7" fmla="*/ 9525 w 1067844"/>
            <a:gd name="connsiteY7" fmla="*/ 666750 h 1619250"/>
            <a:gd name="connsiteX8" fmla="*/ 28575 w 1067844"/>
            <a:gd name="connsiteY8" fmla="*/ 933450 h 1619250"/>
            <a:gd name="connsiteX9" fmla="*/ 66675 w 1067844"/>
            <a:gd name="connsiteY9" fmla="*/ 1038225 h 1619250"/>
            <a:gd name="connsiteX10" fmla="*/ 85725 w 1067844"/>
            <a:gd name="connsiteY10" fmla="*/ 1123950 h 1619250"/>
            <a:gd name="connsiteX11" fmla="*/ 104775 w 1067844"/>
            <a:gd name="connsiteY11" fmla="*/ 1171575 h 1619250"/>
            <a:gd name="connsiteX12" fmla="*/ 123825 w 1067844"/>
            <a:gd name="connsiteY12" fmla="*/ 1257300 h 1619250"/>
            <a:gd name="connsiteX13" fmla="*/ 133350 w 1067844"/>
            <a:gd name="connsiteY13" fmla="*/ 1295400 h 1619250"/>
            <a:gd name="connsiteX14" fmla="*/ 171450 w 1067844"/>
            <a:gd name="connsiteY14" fmla="*/ 1333500 h 1619250"/>
            <a:gd name="connsiteX15" fmla="*/ 180975 w 1067844"/>
            <a:gd name="connsiteY15" fmla="*/ 1390650 h 1619250"/>
            <a:gd name="connsiteX16" fmla="*/ 266700 w 1067844"/>
            <a:gd name="connsiteY16" fmla="*/ 1457325 h 1619250"/>
            <a:gd name="connsiteX17" fmla="*/ 304800 w 1067844"/>
            <a:gd name="connsiteY17" fmla="*/ 1485900 h 1619250"/>
            <a:gd name="connsiteX18" fmla="*/ 361950 w 1067844"/>
            <a:gd name="connsiteY18" fmla="*/ 1524000 h 1619250"/>
            <a:gd name="connsiteX19" fmla="*/ 400050 w 1067844"/>
            <a:gd name="connsiteY19" fmla="*/ 1552575 h 1619250"/>
            <a:gd name="connsiteX20" fmla="*/ 457200 w 1067844"/>
            <a:gd name="connsiteY20" fmla="*/ 1600200 h 1619250"/>
            <a:gd name="connsiteX21" fmla="*/ 504825 w 1067844"/>
            <a:gd name="connsiteY21" fmla="*/ 1619250 h 1619250"/>
            <a:gd name="connsiteX22" fmla="*/ 657225 w 1067844"/>
            <a:gd name="connsiteY22" fmla="*/ 1609725 h 1619250"/>
            <a:gd name="connsiteX23" fmla="*/ 762000 w 1067844"/>
            <a:gd name="connsiteY23" fmla="*/ 1571625 h 1619250"/>
            <a:gd name="connsiteX24" fmla="*/ 838200 w 1067844"/>
            <a:gd name="connsiteY24" fmla="*/ 1552575 h 1619250"/>
            <a:gd name="connsiteX25" fmla="*/ 866775 w 1067844"/>
            <a:gd name="connsiteY25" fmla="*/ 1543050 h 1619250"/>
            <a:gd name="connsiteX26" fmla="*/ 904875 w 1067844"/>
            <a:gd name="connsiteY26" fmla="*/ 1533525 h 1619250"/>
            <a:gd name="connsiteX27" fmla="*/ 923925 w 1067844"/>
            <a:gd name="connsiteY27" fmla="*/ 1466850 h 1619250"/>
            <a:gd name="connsiteX28" fmla="*/ 942975 w 1067844"/>
            <a:gd name="connsiteY28" fmla="*/ 1409700 h 1619250"/>
            <a:gd name="connsiteX29" fmla="*/ 1009650 w 1067844"/>
            <a:gd name="connsiteY29" fmla="*/ 1381125 h 1619250"/>
            <a:gd name="connsiteX30" fmla="*/ 1038225 w 1067844"/>
            <a:gd name="connsiteY30" fmla="*/ 1362075 h 1619250"/>
            <a:gd name="connsiteX31" fmla="*/ 1047750 w 1067844"/>
            <a:gd name="connsiteY31" fmla="*/ 1323975 h 1619250"/>
            <a:gd name="connsiteX32" fmla="*/ 1066800 w 1067844"/>
            <a:gd name="connsiteY32" fmla="*/ 1257300 h 1619250"/>
            <a:gd name="connsiteX33" fmla="*/ 1066800 w 1067844"/>
            <a:gd name="connsiteY33" fmla="*/ 1238250 h 16192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</a:cxnLst>
          <a:rect l="l" t="t" r="r" b="b"/>
          <a:pathLst>
            <a:path w="1067844" h="1619250">
              <a:moveTo>
                <a:pt x="209550" y="0"/>
              </a:moveTo>
              <a:cubicBezTo>
                <a:pt x="180975" y="22225"/>
                <a:pt x="150510" y="42213"/>
                <a:pt x="123825" y="66675"/>
              </a:cubicBezTo>
              <a:cubicBezTo>
                <a:pt x="112123" y="77402"/>
                <a:pt x="105581" y="92722"/>
                <a:pt x="95250" y="104775"/>
              </a:cubicBezTo>
              <a:cubicBezTo>
                <a:pt x="70804" y="133296"/>
                <a:pt x="67495" y="132803"/>
                <a:pt x="38100" y="152400"/>
              </a:cubicBezTo>
              <a:lnTo>
                <a:pt x="19050" y="209550"/>
              </a:lnTo>
              <a:cubicBezTo>
                <a:pt x="14910" y="221969"/>
                <a:pt x="13121" y="235063"/>
                <a:pt x="9525" y="247650"/>
              </a:cubicBezTo>
              <a:cubicBezTo>
                <a:pt x="6767" y="257304"/>
                <a:pt x="3175" y="266700"/>
                <a:pt x="0" y="276225"/>
              </a:cubicBezTo>
              <a:cubicBezTo>
                <a:pt x="3175" y="406400"/>
                <a:pt x="5187" y="536609"/>
                <a:pt x="9525" y="666750"/>
              </a:cubicBezTo>
              <a:cubicBezTo>
                <a:pt x="10261" y="688815"/>
                <a:pt x="17281" y="876982"/>
                <a:pt x="28575" y="933450"/>
              </a:cubicBezTo>
              <a:cubicBezTo>
                <a:pt x="39249" y="986822"/>
                <a:pt x="51903" y="988983"/>
                <a:pt x="66675" y="1038225"/>
              </a:cubicBezTo>
              <a:cubicBezTo>
                <a:pt x="89323" y="1113718"/>
                <a:pt x="63738" y="1057990"/>
                <a:pt x="85725" y="1123950"/>
              </a:cubicBezTo>
              <a:cubicBezTo>
                <a:pt x="91132" y="1140170"/>
                <a:pt x="100078" y="1155135"/>
                <a:pt x="104775" y="1171575"/>
              </a:cubicBezTo>
              <a:cubicBezTo>
                <a:pt x="112817" y="1199721"/>
                <a:pt x="117243" y="1228778"/>
                <a:pt x="123825" y="1257300"/>
              </a:cubicBezTo>
              <a:cubicBezTo>
                <a:pt x="126769" y="1270056"/>
                <a:pt x="126412" y="1284299"/>
                <a:pt x="133350" y="1295400"/>
              </a:cubicBezTo>
              <a:cubicBezTo>
                <a:pt x="142869" y="1310630"/>
                <a:pt x="158750" y="1320800"/>
                <a:pt x="171450" y="1333500"/>
              </a:cubicBezTo>
              <a:cubicBezTo>
                <a:pt x="174625" y="1352550"/>
                <a:pt x="171244" y="1373968"/>
                <a:pt x="180975" y="1390650"/>
              </a:cubicBezTo>
              <a:cubicBezTo>
                <a:pt x="211992" y="1443822"/>
                <a:pt x="224952" y="1443409"/>
                <a:pt x="266700" y="1457325"/>
              </a:cubicBezTo>
              <a:cubicBezTo>
                <a:pt x="279400" y="1466850"/>
                <a:pt x="291795" y="1476796"/>
                <a:pt x="304800" y="1485900"/>
              </a:cubicBezTo>
              <a:cubicBezTo>
                <a:pt x="323557" y="1499030"/>
                <a:pt x="343634" y="1510263"/>
                <a:pt x="361950" y="1524000"/>
              </a:cubicBezTo>
              <a:cubicBezTo>
                <a:pt x="374650" y="1533525"/>
                <a:pt x="387997" y="1542244"/>
                <a:pt x="400050" y="1552575"/>
              </a:cubicBezTo>
              <a:cubicBezTo>
                <a:pt x="429542" y="1577854"/>
                <a:pt x="423517" y="1583359"/>
                <a:pt x="457200" y="1600200"/>
              </a:cubicBezTo>
              <a:cubicBezTo>
                <a:pt x="472493" y="1607846"/>
                <a:pt x="488950" y="1612900"/>
                <a:pt x="504825" y="1619250"/>
              </a:cubicBezTo>
              <a:cubicBezTo>
                <a:pt x="555625" y="1616075"/>
                <a:pt x="606793" y="1616602"/>
                <a:pt x="657225" y="1609725"/>
              </a:cubicBezTo>
              <a:cubicBezTo>
                <a:pt x="688177" y="1605504"/>
                <a:pt x="731849" y="1580902"/>
                <a:pt x="762000" y="1571625"/>
              </a:cubicBezTo>
              <a:cubicBezTo>
                <a:pt x="787024" y="1563925"/>
                <a:pt x="812800" y="1558925"/>
                <a:pt x="838200" y="1552575"/>
              </a:cubicBezTo>
              <a:cubicBezTo>
                <a:pt x="847940" y="1550140"/>
                <a:pt x="857121" y="1545808"/>
                <a:pt x="866775" y="1543050"/>
              </a:cubicBezTo>
              <a:cubicBezTo>
                <a:pt x="879362" y="1539454"/>
                <a:pt x="892175" y="1536700"/>
                <a:pt x="904875" y="1533525"/>
              </a:cubicBezTo>
              <a:cubicBezTo>
                <a:pt x="936886" y="1437493"/>
                <a:pt x="888045" y="1586451"/>
                <a:pt x="923925" y="1466850"/>
              </a:cubicBezTo>
              <a:cubicBezTo>
                <a:pt x="929695" y="1447616"/>
                <a:pt x="936625" y="1428750"/>
                <a:pt x="942975" y="1409700"/>
              </a:cubicBezTo>
              <a:cubicBezTo>
                <a:pt x="948955" y="1391760"/>
                <a:pt x="998738" y="1383853"/>
                <a:pt x="1009650" y="1381125"/>
              </a:cubicBezTo>
              <a:cubicBezTo>
                <a:pt x="1019175" y="1374775"/>
                <a:pt x="1031875" y="1371600"/>
                <a:pt x="1038225" y="1362075"/>
              </a:cubicBezTo>
              <a:cubicBezTo>
                <a:pt x="1045487" y="1351183"/>
                <a:pt x="1044154" y="1336562"/>
                <a:pt x="1047750" y="1323975"/>
              </a:cubicBezTo>
              <a:cubicBezTo>
                <a:pt x="1056809" y="1292268"/>
                <a:pt x="1060845" y="1293032"/>
                <a:pt x="1066800" y="1257300"/>
              </a:cubicBezTo>
              <a:cubicBezTo>
                <a:pt x="1067844" y="1251036"/>
                <a:pt x="1066800" y="1244600"/>
                <a:pt x="1066800" y="1238250"/>
              </a:cubicBezTo>
            </a:path>
          </a:pathLst>
        </a:cu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it-I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180975</xdr:colOff>
      <xdr:row>72</xdr:row>
      <xdr:rowOff>9525</xdr:rowOff>
    </xdr:from>
    <xdr:to>
      <xdr:col>17</xdr:col>
      <xdr:colOff>428625</xdr:colOff>
      <xdr:row>77</xdr:row>
      <xdr:rowOff>95250</xdr:rowOff>
    </xdr:to>
    <xdr:sp macro="" textlink="">
      <xdr:nvSpPr>
        <xdr:cNvPr id="2" name="Fumetto 3 1"/>
        <xdr:cNvSpPr/>
      </xdr:nvSpPr>
      <xdr:spPr>
        <a:xfrm>
          <a:off x="10506075" y="15163800"/>
          <a:ext cx="1466850" cy="1038225"/>
        </a:xfrm>
        <a:prstGeom prst="wedgeEllipseCallou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t-IT" sz="1100"/>
            <a:t>Importo riallineamento</a:t>
          </a:r>
        </a:p>
      </xdr:txBody>
    </xdr:sp>
    <xdr:clientData/>
  </xdr:twoCellAnchor>
  <xdr:twoCellAnchor>
    <xdr:from>
      <xdr:col>14</xdr:col>
      <xdr:colOff>666751</xdr:colOff>
      <xdr:row>78</xdr:row>
      <xdr:rowOff>95250</xdr:rowOff>
    </xdr:from>
    <xdr:to>
      <xdr:col>15</xdr:col>
      <xdr:colOff>590551</xdr:colOff>
      <xdr:row>78</xdr:row>
      <xdr:rowOff>114300</xdr:rowOff>
    </xdr:to>
    <xdr:cxnSp macro="">
      <xdr:nvCxnSpPr>
        <xdr:cNvPr id="3" name="Connettore 2 2"/>
        <xdr:cNvCxnSpPr/>
      </xdr:nvCxnSpPr>
      <xdr:spPr>
        <a:xfrm rot="10800000" flipV="1">
          <a:off x="10258426" y="16392525"/>
          <a:ext cx="657225" cy="190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742950</xdr:colOff>
      <xdr:row>80</xdr:row>
      <xdr:rowOff>161925</xdr:rowOff>
    </xdr:from>
    <xdr:to>
      <xdr:col>16</xdr:col>
      <xdr:colOff>209550</xdr:colOff>
      <xdr:row>86</xdr:row>
      <xdr:rowOff>38100</xdr:rowOff>
    </xdr:to>
    <xdr:sp macro="" textlink="">
      <xdr:nvSpPr>
        <xdr:cNvPr id="4" name="Fumetto 3 3"/>
        <xdr:cNvSpPr/>
      </xdr:nvSpPr>
      <xdr:spPr>
        <a:xfrm>
          <a:off x="9458325" y="16954500"/>
          <a:ext cx="1685925" cy="1019175"/>
        </a:xfrm>
        <a:prstGeom prst="wedgeEllipseCallou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it-IT" sz="1100"/>
            <a:t>Importo su</a:t>
          </a:r>
          <a:r>
            <a:rPr lang="it-IT" sz="1100" baseline="0"/>
            <a:t> fondo 2010</a:t>
          </a:r>
          <a:endParaRPr lang="it-IT" sz="1100"/>
        </a:p>
      </xdr:txBody>
    </xdr:sp>
    <xdr:clientData/>
  </xdr:twoCellAnchor>
  <xdr:twoCellAnchor>
    <xdr:from>
      <xdr:col>13</xdr:col>
      <xdr:colOff>238125</xdr:colOff>
      <xdr:row>79</xdr:row>
      <xdr:rowOff>9525</xdr:rowOff>
    </xdr:from>
    <xdr:to>
      <xdr:col>14</xdr:col>
      <xdr:colOff>429669</xdr:colOff>
      <xdr:row>87</xdr:row>
      <xdr:rowOff>104775</xdr:rowOff>
    </xdr:to>
    <xdr:sp macro="" textlink="">
      <xdr:nvSpPr>
        <xdr:cNvPr id="5" name="Figura a mano libera 4"/>
        <xdr:cNvSpPr/>
      </xdr:nvSpPr>
      <xdr:spPr>
        <a:xfrm>
          <a:off x="8953500" y="16611600"/>
          <a:ext cx="1067844" cy="1619250"/>
        </a:xfrm>
        <a:custGeom>
          <a:avLst/>
          <a:gdLst>
            <a:gd name="connsiteX0" fmla="*/ 209550 w 1067844"/>
            <a:gd name="connsiteY0" fmla="*/ 0 h 1619250"/>
            <a:gd name="connsiteX1" fmla="*/ 123825 w 1067844"/>
            <a:gd name="connsiteY1" fmla="*/ 66675 h 1619250"/>
            <a:gd name="connsiteX2" fmla="*/ 95250 w 1067844"/>
            <a:gd name="connsiteY2" fmla="*/ 104775 h 1619250"/>
            <a:gd name="connsiteX3" fmla="*/ 38100 w 1067844"/>
            <a:gd name="connsiteY3" fmla="*/ 152400 h 1619250"/>
            <a:gd name="connsiteX4" fmla="*/ 19050 w 1067844"/>
            <a:gd name="connsiteY4" fmla="*/ 209550 h 1619250"/>
            <a:gd name="connsiteX5" fmla="*/ 9525 w 1067844"/>
            <a:gd name="connsiteY5" fmla="*/ 247650 h 1619250"/>
            <a:gd name="connsiteX6" fmla="*/ 0 w 1067844"/>
            <a:gd name="connsiteY6" fmla="*/ 276225 h 1619250"/>
            <a:gd name="connsiteX7" fmla="*/ 9525 w 1067844"/>
            <a:gd name="connsiteY7" fmla="*/ 666750 h 1619250"/>
            <a:gd name="connsiteX8" fmla="*/ 28575 w 1067844"/>
            <a:gd name="connsiteY8" fmla="*/ 933450 h 1619250"/>
            <a:gd name="connsiteX9" fmla="*/ 66675 w 1067844"/>
            <a:gd name="connsiteY9" fmla="*/ 1038225 h 1619250"/>
            <a:gd name="connsiteX10" fmla="*/ 85725 w 1067844"/>
            <a:gd name="connsiteY10" fmla="*/ 1123950 h 1619250"/>
            <a:gd name="connsiteX11" fmla="*/ 104775 w 1067844"/>
            <a:gd name="connsiteY11" fmla="*/ 1171575 h 1619250"/>
            <a:gd name="connsiteX12" fmla="*/ 123825 w 1067844"/>
            <a:gd name="connsiteY12" fmla="*/ 1257300 h 1619250"/>
            <a:gd name="connsiteX13" fmla="*/ 133350 w 1067844"/>
            <a:gd name="connsiteY13" fmla="*/ 1295400 h 1619250"/>
            <a:gd name="connsiteX14" fmla="*/ 171450 w 1067844"/>
            <a:gd name="connsiteY14" fmla="*/ 1333500 h 1619250"/>
            <a:gd name="connsiteX15" fmla="*/ 180975 w 1067844"/>
            <a:gd name="connsiteY15" fmla="*/ 1390650 h 1619250"/>
            <a:gd name="connsiteX16" fmla="*/ 266700 w 1067844"/>
            <a:gd name="connsiteY16" fmla="*/ 1457325 h 1619250"/>
            <a:gd name="connsiteX17" fmla="*/ 304800 w 1067844"/>
            <a:gd name="connsiteY17" fmla="*/ 1485900 h 1619250"/>
            <a:gd name="connsiteX18" fmla="*/ 361950 w 1067844"/>
            <a:gd name="connsiteY18" fmla="*/ 1524000 h 1619250"/>
            <a:gd name="connsiteX19" fmla="*/ 400050 w 1067844"/>
            <a:gd name="connsiteY19" fmla="*/ 1552575 h 1619250"/>
            <a:gd name="connsiteX20" fmla="*/ 457200 w 1067844"/>
            <a:gd name="connsiteY20" fmla="*/ 1600200 h 1619250"/>
            <a:gd name="connsiteX21" fmla="*/ 504825 w 1067844"/>
            <a:gd name="connsiteY21" fmla="*/ 1619250 h 1619250"/>
            <a:gd name="connsiteX22" fmla="*/ 657225 w 1067844"/>
            <a:gd name="connsiteY22" fmla="*/ 1609725 h 1619250"/>
            <a:gd name="connsiteX23" fmla="*/ 762000 w 1067844"/>
            <a:gd name="connsiteY23" fmla="*/ 1571625 h 1619250"/>
            <a:gd name="connsiteX24" fmla="*/ 838200 w 1067844"/>
            <a:gd name="connsiteY24" fmla="*/ 1552575 h 1619250"/>
            <a:gd name="connsiteX25" fmla="*/ 866775 w 1067844"/>
            <a:gd name="connsiteY25" fmla="*/ 1543050 h 1619250"/>
            <a:gd name="connsiteX26" fmla="*/ 904875 w 1067844"/>
            <a:gd name="connsiteY26" fmla="*/ 1533525 h 1619250"/>
            <a:gd name="connsiteX27" fmla="*/ 923925 w 1067844"/>
            <a:gd name="connsiteY27" fmla="*/ 1466850 h 1619250"/>
            <a:gd name="connsiteX28" fmla="*/ 942975 w 1067844"/>
            <a:gd name="connsiteY28" fmla="*/ 1409700 h 1619250"/>
            <a:gd name="connsiteX29" fmla="*/ 1009650 w 1067844"/>
            <a:gd name="connsiteY29" fmla="*/ 1381125 h 1619250"/>
            <a:gd name="connsiteX30" fmla="*/ 1038225 w 1067844"/>
            <a:gd name="connsiteY30" fmla="*/ 1362075 h 1619250"/>
            <a:gd name="connsiteX31" fmla="*/ 1047750 w 1067844"/>
            <a:gd name="connsiteY31" fmla="*/ 1323975 h 1619250"/>
            <a:gd name="connsiteX32" fmla="*/ 1066800 w 1067844"/>
            <a:gd name="connsiteY32" fmla="*/ 1257300 h 1619250"/>
            <a:gd name="connsiteX33" fmla="*/ 1066800 w 1067844"/>
            <a:gd name="connsiteY33" fmla="*/ 1238250 h 16192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</a:cxnLst>
          <a:rect l="l" t="t" r="r" b="b"/>
          <a:pathLst>
            <a:path w="1067844" h="1619250">
              <a:moveTo>
                <a:pt x="209550" y="0"/>
              </a:moveTo>
              <a:cubicBezTo>
                <a:pt x="180975" y="22225"/>
                <a:pt x="150510" y="42213"/>
                <a:pt x="123825" y="66675"/>
              </a:cubicBezTo>
              <a:cubicBezTo>
                <a:pt x="112123" y="77402"/>
                <a:pt x="105581" y="92722"/>
                <a:pt x="95250" y="104775"/>
              </a:cubicBezTo>
              <a:cubicBezTo>
                <a:pt x="70804" y="133296"/>
                <a:pt x="67495" y="132803"/>
                <a:pt x="38100" y="152400"/>
              </a:cubicBezTo>
              <a:lnTo>
                <a:pt x="19050" y="209550"/>
              </a:lnTo>
              <a:cubicBezTo>
                <a:pt x="14910" y="221969"/>
                <a:pt x="13121" y="235063"/>
                <a:pt x="9525" y="247650"/>
              </a:cubicBezTo>
              <a:cubicBezTo>
                <a:pt x="6767" y="257304"/>
                <a:pt x="3175" y="266700"/>
                <a:pt x="0" y="276225"/>
              </a:cubicBezTo>
              <a:cubicBezTo>
                <a:pt x="3175" y="406400"/>
                <a:pt x="5187" y="536609"/>
                <a:pt x="9525" y="666750"/>
              </a:cubicBezTo>
              <a:cubicBezTo>
                <a:pt x="10261" y="688815"/>
                <a:pt x="17281" y="876982"/>
                <a:pt x="28575" y="933450"/>
              </a:cubicBezTo>
              <a:cubicBezTo>
                <a:pt x="39249" y="986822"/>
                <a:pt x="51903" y="988983"/>
                <a:pt x="66675" y="1038225"/>
              </a:cubicBezTo>
              <a:cubicBezTo>
                <a:pt x="89323" y="1113718"/>
                <a:pt x="63738" y="1057990"/>
                <a:pt x="85725" y="1123950"/>
              </a:cubicBezTo>
              <a:cubicBezTo>
                <a:pt x="91132" y="1140170"/>
                <a:pt x="100078" y="1155135"/>
                <a:pt x="104775" y="1171575"/>
              </a:cubicBezTo>
              <a:cubicBezTo>
                <a:pt x="112817" y="1199721"/>
                <a:pt x="117243" y="1228778"/>
                <a:pt x="123825" y="1257300"/>
              </a:cubicBezTo>
              <a:cubicBezTo>
                <a:pt x="126769" y="1270056"/>
                <a:pt x="126412" y="1284299"/>
                <a:pt x="133350" y="1295400"/>
              </a:cubicBezTo>
              <a:cubicBezTo>
                <a:pt x="142869" y="1310630"/>
                <a:pt x="158750" y="1320800"/>
                <a:pt x="171450" y="1333500"/>
              </a:cubicBezTo>
              <a:cubicBezTo>
                <a:pt x="174625" y="1352550"/>
                <a:pt x="171244" y="1373968"/>
                <a:pt x="180975" y="1390650"/>
              </a:cubicBezTo>
              <a:cubicBezTo>
                <a:pt x="211992" y="1443822"/>
                <a:pt x="224952" y="1443409"/>
                <a:pt x="266700" y="1457325"/>
              </a:cubicBezTo>
              <a:cubicBezTo>
                <a:pt x="279400" y="1466850"/>
                <a:pt x="291795" y="1476796"/>
                <a:pt x="304800" y="1485900"/>
              </a:cubicBezTo>
              <a:cubicBezTo>
                <a:pt x="323557" y="1499030"/>
                <a:pt x="343634" y="1510263"/>
                <a:pt x="361950" y="1524000"/>
              </a:cubicBezTo>
              <a:cubicBezTo>
                <a:pt x="374650" y="1533525"/>
                <a:pt x="387997" y="1542244"/>
                <a:pt x="400050" y="1552575"/>
              </a:cubicBezTo>
              <a:cubicBezTo>
                <a:pt x="429542" y="1577854"/>
                <a:pt x="423517" y="1583359"/>
                <a:pt x="457200" y="1600200"/>
              </a:cubicBezTo>
              <a:cubicBezTo>
                <a:pt x="472493" y="1607846"/>
                <a:pt x="488950" y="1612900"/>
                <a:pt x="504825" y="1619250"/>
              </a:cubicBezTo>
              <a:cubicBezTo>
                <a:pt x="555625" y="1616075"/>
                <a:pt x="606793" y="1616602"/>
                <a:pt x="657225" y="1609725"/>
              </a:cubicBezTo>
              <a:cubicBezTo>
                <a:pt x="688177" y="1605504"/>
                <a:pt x="731849" y="1580902"/>
                <a:pt x="762000" y="1571625"/>
              </a:cubicBezTo>
              <a:cubicBezTo>
                <a:pt x="787024" y="1563925"/>
                <a:pt x="812800" y="1558925"/>
                <a:pt x="838200" y="1552575"/>
              </a:cubicBezTo>
              <a:cubicBezTo>
                <a:pt x="847940" y="1550140"/>
                <a:pt x="857121" y="1545808"/>
                <a:pt x="866775" y="1543050"/>
              </a:cubicBezTo>
              <a:cubicBezTo>
                <a:pt x="879362" y="1539454"/>
                <a:pt x="892175" y="1536700"/>
                <a:pt x="904875" y="1533525"/>
              </a:cubicBezTo>
              <a:cubicBezTo>
                <a:pt x="936886" y="1437493"/>
                <a:pt x="888045" y="1586451"/>
                <a:pt x="923925" y="1466850"/>
              </a:cubicBezTo>
              <a:cubicBezTo>
                <a:pt x="929695" y="1447616"/>
                <a:pt x="936625" y="1428750"/>
                <a:pt x="942975" y="1409700"/>
              </a:cubicBezTo>
              <a:cubicBezTo>
                <a:pt x="948955" y="1391760"/>
                <a:pt x="998738" y="1383853"/>
                <a:pt x="1009650" y="1381125"/>
              </a:cubicBezTo>
              <a:cubicBezTo>
                <a:pt x="1019175" y="1374775"/>
                <a:pt x="1031875" y="1371600"/>
                <a:pt x="1038225" y="1362075"/>
              </a:cubicBezTo>
              <a:cubicBezTo>
                <a:pt x="1045487" y="1351183"/>
                <a:pt x="1044154" y="1336562"/>
                <a:pt x="1047750" y="1323975"/>
              </a:cubicBezTo>
              <a:cubicBezTo>
                <a:pt x="1056809" y="1292268"/>
                <a:pt x="1060845" y="1293032"/>
                <a:pt x="1066800" y="1257300"/>
              </a:cubicBezTo>
              <a:cubicBezTo>
                <a:pt x="1067844" y="1251036"/>
                <a:pt x="1066800" y="1244600"/>
                <a:pt x="1066800" y="1238250"/>
              </a:cubicBezTo>
            </a:path>
          </a:pathLst>
        </a:cu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tabSelected="1" workbookViewId="0">
      <selection activeCell="A28" sqref="A28:B78"/>
    </sheetView>
  </sheetViews>
  <sheetFormatPr defaultRowHeight="15" x14ac:dyDescent="0.25"/>
  <cols>
    <col min="1" max="1" width="13.140625" customWidth="1"/>
    <col min="4" max="5" width="9.28515625" bestFit="1" customWidth="1"/>
    <col min="8" max="10" width="9.28515625" bestFit="1" customWidth="1"/>
    <col min="11" max="11" width="10.140625" customWidth="1"/>
    <col min="12" max="12" width="12" customWidth="1"/>
    <col min="13" max="13" width="12.42578125" customWidth="1"/>
    <col min="14" max="14" width="13.140625" customWidth="1"/>
    <col min="15" max="15" width="11" bestFit="1" customWidth="1"/>
  </cols>
  <sheetData>
    <row r="1" spans="1:15" x14ac:dyDescent="0.25">
      <c r="A1" s="31" t="s">
        <v>0</v>
      </c>
      <c r="B1" s="31"/>
      <c r="C1" s="31"/>
      <c r="D1" s="31"/>
      <c r="E1" s="31"/>
      <c r="F1" s="31"/>
      <c r="G1" s="31"/>
      <c r="I1" s="32" t="s">
        <v>1</v>
      </c>
      <c r="J1" s="33"/>
      <c r="K1" s="33"/>
      <c r="L1" s="33"/>
      <c r="M1" s="33"/>
      <c r="N1" s="33"/>
      <c r="O1" s="33"/>
    </row>
    <row r="2" spans="1:15" x14ac:dyDescent="0.25">
      <c r="A2" s="31" t="s">
        <v>2</v>
      </c>
      <c r="B2" s="31"/>
      <c r="C2" s="31"/>
      <c r="D2" s="31"/>
      <c r="E2" s="31"/>
      <c r="F2" s="31"/>
      <c r="G2" s="31"/>
      <c r="I2" s="31" t="s">
        <v>2</v>
      </c>
      <c r="J2" s="31"/>
      <c r="K2" s="31"/>
      <c r="L2" s="31"/>
      <c r="M2" s="31"/>
      <c r="N2" s="31"/>
      <c r="O2" s="31"/>
    </row>
    <row r="3" spans="1:15" x14ac:dyDescent="0.25">
      <c r="A3" s="1">
        <v>36251</v>
      </c>
      <c r="B3" s="1">
        <v>37169</v>
      </c>
      <c r="C3" s="1">
        <v>38008</v>
      </c>
      <c r="D3" s="1">
        <v>38846</v>
      </c>
      <c r="E3" s="1">
        <v>39549</v>
      </c>
      <c r="F3" s="1">
        <v>40025</v>
      </c>
      <c r="G3" s="1"/>
      <c r="I3" s="1"/>
      <c r="J3" s="1">
        <v>36251</v>
      </c>
      <c r="K3" s="1">
        <v>37169</v>
      </c>
      <c r="L3" s="1">
        <v>38008</v>
      </c>
      <c r="M3" s="1">
        <v>38846</v>
      </c>
      <c r="N3" s="1">
        <v>39549</v>
      </c>
      <c r="O3" s="1">
        <v>40025</v>
      </c>
    </row>
    <row r="4" spans="1:15" x14ac:dyDescent="0.25">
      <c r="A4" s="31" t="s">
        <v>3</v>
      </c>
      <c r="B4" s="31"/>
      <c r="C4" s="31"/>
      <c r="D4" s="31"/>
      <c r="E4" s="31"/>
      <c r="F4" s="31"/>
      <c r="G4" s="31"/>
      <c r="I4" s="31" t="s">
        <v>3</v>
      </c>
      <c r="J4" s="31"/>
      <c r="K4" s="31"/>
      <c r="L4" s="31"/>
      <c r="M4" s="31"/>
      <c r="N4" s="31"/>
      <c r="O4" s="31"/>
    </row>
    <row r="5" spans="1:15" x14ac:dyDescent="0.25">
      <c r="A5" s="2" t="s">
        <v>4</v>
      </c>
      <c r="B5" s="1">
        <v>36892</v>
      </c>
      <c r="C5" s="1">
        <v>37622</v>
      </c>
      <c r="D5" s="1">
        <v>38717</v>
      </c>
      <c r="E5" s="1">
        <v>39114</v>
      </c>
      <c r="F5" s="1">
        <v>39814</v>
      </c>
      <c r="G5" s="2" t="s">
        <v>5</v>
      </c>
      <c r="I5" s="2" t="s">
        <v>4</v>
      </c>
      <c r="J5" s="2">
        <v>1999</v>
      </c>
      <c r="K5" s="1">
        <v>36892</v>
      </c>
      <c r="L5" s="1">
        <v>37622</v>
      </c>
      <c r="M5" s="1">
        <v>38717</v>
      </c>
      <c r="N5" s="1">
        <v>39114</v>
      </c>
      <c r="O5" s="1">
        <v>39814</v>
      </c>
    </row>
    <row r="6" spans="1:15" x14ac:dyDescent="0.25">
      <c r="A6" s="3" t="s">
        <v>6</v>
      </c>
      <c r="B6" s="4">
        <f>K6-J6</f>
        <v>6.7166666666666686</v>
      </c>
      <c r="C6" s="4">
        <f>L6-K6</f>
        <v>7.1500000000000057</v>
      </c>
      <c r="D6" s="4">
        <f>M6-L6</f>
        <v>0</v>
      </c>
      <c r="E6" s="4">
        <f>N6-M6</f>
        <v>0</v>
      </c>
      <c r="F6" s="4">
        <f>O6-N6</f>
        <v>0</v>
      </c>
      <c r="G6" s="5">
        <f>SUM(B6:F6)</f>
        <v>13.866666666666674</v>
      </c>
      <c r="I6" s="3" t="s">
        <v>6</v>
      </c>
      <c r="J6" s="4">
        <v>223.79499999999999</v>
      </c>
      <c r="K6" s="4">
        <v>230.51166666666666</v>
      </c>
      <c r="L6" s="4">
        <v>237.66166666666666</v>
      </c>
      <c r="M6" s="4">
        <v>237.66166666666666</v>
      </c>
      <c r="N6" s="4">
        <f>219.38/12*13</f>
        <v>237.66166666666666</v>
      </c>
      <c r="O6" s="4">
        <f>219.38/12*13</f>
        <v>237.66166666666666</v>
      </c>
    </row>
    <row r="7" spans="1:15" x14ac:dyDescent="0.25">
      <c r="A7" s="3" t="s">
        <v>7</v>
      </c>
      <c r="B7" s="4">
        <f t="shared" ref="B7:F23" si="0">K7-J7</f>
        <v>13.368333333333396</v>
      </c>
      <c r="C7" s="4">
        <f t="shared" si="0"/>
        <v>17.344166666666638</v>
      </c>
      <c r="D7" s="4">
        <f t="shared" si="0"/>
        <v>23.270000000000039</v>
      </c>
      <c r="E7" s="4">
        <f t="shared" si="0"/>
        <v>26</v>
      </c>
      <c r="F7" s="4">
        <f t="shared" si="0"/>
        <v>18.199999999999989</v>
      </c>
      <c r="G7" s="5">
        <f t="shared" ref="G7:G24" si="1">SUM(B7:F7)</f>
        <v>98.182500000000061</v>
      </c>
      <c r="I7" s="3" t="s">
        <v>7</v>
      </c>
      <c r="J7" s="4">
        <v>281.42833333333328</v>
      </c>
      <c r="K7" s="4">
        <v>294.79666666666668</v>
      </c>
      <c r="L7" s="4">
        <v>312.14083333333332</v>
      </c>
      <c r="M7" s="4">
        <v>335.41083333333336</v>
      </c>
      <c r="N7" s="4">
        <f>333.61/12*13</f>
        <v>361.41083333333336</v>
      </c>
      <c r="O7" s="4">
        <f>350.41/12*13</f>
        <v>379.61083333333335</v>
      </c>
    </row>
    <row r="8" spans="1:15" x14ac:dyDescent="0.25">
      <c r="A8" s="3" t="s">
        <v>8</v>
      </c>
      <c r="B8" s="4">
        <f t="shared" si="0"/>
        <v>26.855833333333351</v>
      </c>
      <c r="C8" s="4">
        <f t="shared" si="0"/>
        <v>18.069999999999993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5">
        <f t="shared" si="1"/>
        <v>44.925833333333344</v>
      </c>
      <c r="I8" s="3" t="s">
        <v>8</v>
      </c>
      <c r="J8" s="4">
        <v>279.74916666666667</v>
      </c>
      <c r="K8" s="4">
        <v>306.60500000000002</v>
      </c>
      <c r="L8" s="4">
        <v>324.67500000000001</v>
      </c>
      <c r="M8" s="4">
        <v>324.67500000000001</v>
      </c>
      <c r="N8" s="4">
        <f>299.7/12*13</f>
        <v>324.67499999999995</v>
      </c>
      <c r="O8" s="4">
        <f>299.7/12*13</f>
        <v>324.67499999999995</v>
      </c>
    </row>
    <row r="9" spans="1:15" x14ac:dyDescent="0.25">
      <c r="A9" s="3" t="s">
        <v>9</v>
      </c>
      <c r="B9" s="6"/>
      <c r="C9" s="4"/>
      <c r="D9" s="4">
        <f t="shared" si="0"/>
        <v>48.75</v>
      </c>
      <c r="E9" s="4">
        <f t="shared" si="0"/>
        <v>0</v>
      </c>
      <c r="F9" s="4">
        <f t="shared" si="0"/>
        <v>0</v>
      </c>
      <c r="G9" s="5">
        <f t="shared" si="1"/>
        <v>48.75</v>
      </c>
      <c r="I9" s="3" t="s">
        <v>9</v>
      </c>
      <c r="J9" s="6"/>
      <c r="K9" s="6"/>
      <c r="L9" s="4">
        <v>336.47250000000003</v>
      </c>
      <c r="M9" s="4">
        <v>385.22250000000003</v>
      </c>
      <c r="N9" s="4">
        <f>355.59/12*13</f>
        <v>385.22249999999997</v>
      </c>
      <c r="O9" s="4">
        <f>355.59/12*13</f>
        <v>385.22249999999997</v>
      </c>
    </row>
    <row r="10" spans="1:15" x14ac:dyDescent="0.25">
      <c r="A10" s="3" t="s">
        <v>10</v>
      </c>
      <c r="B10" s="4">
        <f t="shared" si="0"/>
        <v>0</v>
      </c>
      <c r="C10" s="4">
        <f t="shared" si="0"/>
        <v>10.919999999999959</v>
      </c>
      <c r="D10" s="4">
        <f t="shared" si="0"/>
        <v>0</v>
      </c>
      <c r="E10" s="4">
        <f t="shared" si="0"/>
        <v>0</v>
      </c>
      <c r="F10" s="4">
        <f t="shared" si="0"/>
        <v>0</v>
      </c>
      <c r="G10" s="5">
        <f t="shared" si="1"/>
        <v>10.919999999999959</v>
      </c>
      <c r="I10" s="3" t="s">
        <v>10</v>
      </c>
      <c r="J10" s="4">
        <v>299.88833333333332</v>
      </c>
      <c r="K10" s="4">
        <v>299.88833333333332</v>
      </c>
      <c r="L10" s="4">
        <v>310.80833333333328</v>
      </c>
      <c r="M10" s="4">
        <v>310.80833333333328</v>
      </c>
      <c r="N10" s="4">
        <f>286.9/12*13</f>
        <v>310.80833333333328</v>
      </c>
      <c r="O10" s="4">
        <f>286.9/12*13</f>
        <v>310.80833333333328</v>
      </c>
    </row>
    <row r="11" spans="1:15" x14ac:dyDescent="0.25">
      <c r="A11" s="3" t="s">
        <v>11</v>
      </c>
      <c r="B11" s="4">
        <f t="shared" si="0"/>
        <v>0</v>
      </c>
      <c r="C11" s="4">
        <f t="shared" si="0"/>
        <v>35.879999999999995</v>
      </c>
      <c r="D11" s="4">
        <f t="shared" si="0"/>
        <v>60.450000000000045</v>
      </c>
      <c r="E11" s="4">
        <f t="shared" si="0"/>
        <v>57.199999999999932</v>
      </c>
      <c r="F11" s="4">
        <f t="shared" si="0"/>
        <v>39</v>
      </c>
      <c r="G11" s="5">
        <f t="shared" si="1"/>
        <v>192.52999999999997</v>
      </c>
      <c r="I11" s="3" t="s">
        <v>11</v>
      </c>
      <c r="J11" s="4">
        <v>563.97249999999997</v>
      </c>
      <c r="K11" s="4">
        <v>563.97249999999997</v>
      </c>
      <c r="L11" s="4">
        <v>599.85249999999996</v>
      </c>
      <c r="M11" s="4">
        <v>660.30250000000001</v>
      </c>
      <c r="N11" s="4">
        <f>662.31/12*13</f>
        <v>717.50249999999994</v>
      </c>
      <c r="O11" s="4">
        <f>698.31/12*13</f>
        <v>756.50249999999994</v>
      </c>
    </row>
    <row r="12" spans="1:15" x14ac:dyDescent="0.25">
      <c r="A12" s="3" t="s">
        <v>12</v>
      </c>
      <c r="B12" s="4">
        <f t="shared" si="0"/>
        <v>26.855833333333294</v>
      </c>
      <c r="C12" s="4">
        <f t="shared" si="0"/>
        <v>13.639166666666654</v>
      </c>
      <c r="D12" s="4">
        <f t="shared" si="0"/>
        <v>0</v>
      </c>
      <c r="E12" s="4">
        <f t="shared" si="0"/>
        <v>0</v>
      </c>
      <c r="F12" s="4">
        <f t="shared" si="0"/>
        <v>0</v>
      </c>
      <c r="G12" s="5">
        <f t="shared" si="1"/>
        <v>40.494999999999948</v>
      </c>
      <c r="I12" s="3" t="s">
        <v>12</v>
      </c>
      <c r="J12" s="4">
        <v>248.41916666666668</v>
      </c>
      <c r="K12" s="4">
        <v>275.27499999999998</v>
      </c>
      <c r="L12" s="4">
        <v>288.91416666666663</v>
      </c>
      <c r="M12" s="4">
        <v>288.91416666666663</v>
      </c>
      <c r="N12" s="4">
        <f>266.69/12*13</f>
        <v>288.91416666666663</v>
      </c>
      <c r="O12" s="4">
        <f>266.69/12*13</f>
        <v>288.91416666666663</v>
      </c>
    </row>
    <row r="13" spans="1:15" x14ac:dyDescent="0.25">
      <c r="A13" s="3" t="s">
        <v>13</v>
      </c>
      <c r="B13" s="4">
        <f t="shared" si="0"/>
        <v>13.433333333333337</v>
      </c>
      <c r="C13" s="4">
        <f t="shared" si="0"/>
        <v>18.71999999999997</v>
      </c>
      <c r="D13" s="4">
        <f t="shared" si="0"/>
        <v>0</v>
      </c>
      <c r="E13" s="4">
        <f t="shared" si="0"/>
        <v>0</v>
      </c>
      <c r="F13" s="4">
        <f t="shared" si="0"/>
        <v>0</v>
      </c>
      <c r="G13" s="5">
        <f t="shared" si="1"/>
        <v>32.153333333333308</v>
      </c>
      <c r="I13" s="3" t="s">
        <v>13</v>
      </c>
      <c r="J13" s="4">
        <v>306.04166666666669</v>
      </c>
      <c r="K13" s="4">
        <v>319.47500000000002</v>
      </c>
      <c r="L13" s="4">
        <v>338.19499999999999</v>
      </c>
      <c r="M13" s="4">
        <v>338.19499999999999</v>
      </c>
      <c r="N13" s="4">
        <f>312.18/12*13</f>
        <v>338.19499999999999</v>
      </c>
      <c r="O13" s="4">
        <f>312.18/12*13</f>
        <v>338.19499999999999</v>
      </c>
    </row>
    <row r="14" spans="1:15" x14ac:dyDescent="0.25">
      <c r="A14" s="3" t="s">
        <v>14</v>
      </c>
      <c r="B14" s="4">
        <f t="shared" si="0"/>
        <v>6.716666666666697</v>
      </c>
      <c r="C14" s="4">
        <f t="shared" si="0"/>
        <v>20.28000000000003</v>
      </c>
      <c r="D14" s="4">
        <f t="shared" si="0"/>
        <v>0</v>
      </c>
      <c r="E14" s="4">
        <f t="shared" si="0"/>
        <v>0</v>
      </c>
      <c r="F14" s="4">
        <f t="shared" si="0"/>
        <v>0</v>
      </c>
      <c r="G14" s="5">
        <f t="shared" si="1"/>
        <v>26.996666666666727</v>
      </c>
      <c r="I14" s="3" t="s">
        <v>14</v>
      </c>
      <c r="J14" s="4">
        <v>335.6925</v>
      </c>
      <c r="K14" s="4">
        <v>342.40916666666669</v>
      </c>
      <c r="L14" s="4">
        <v>362.68916666666672</v>
      </c>
      <c r="M14" s="4">
        <v>362.68916666666672</v>
      </c>
      <c r="N14" s="4">
        <f>334.79/12*13</f>
        <v>362.68916666666672</v>
      </c>
      <c r="O14" s="4">
        <f>334.79/12*13</f>
        <v>362.68916666666672</v>
      </c>
    </row>
    <row r="15" spans="1:15" x14ac:dyDescent="0.25">
      <c r="A15" s="3" t="s">
        <v>15</v>
      </c>
      <c r="B15" s="6"/>
      <c r="C15" s="4"/>
      <c r="D15" s="4">
        <f t="shared" si="0"/>
        <v>119.60000000000002</v>
      </c>
      <c r="E15" s="4">
        <f t="shared" si="0"/>
        <v>137.80000000000007</v>
      </c>
      <c r="F15" s="4">
        <f t="shared" si="0"/>
        <v>104</v>
      </c>
      <c r="G15" s="5">
        <f t="shared" si="1"/>
        <v>361.40000000000009</v>
      </c>
      <c r="I15" s="3" t="s">
        <v>15</v>
      </c>
      <c r="J15" s="6"/>
      <c r="K15" s="6"/>
      <c r="L15" s="4">
        <v>434.65499999999997</v>
      </c>
      <c r="M15" s="4">
        <v>554.255</v>
      </c>
      <c r="N15" s="4">
        <f>638.82/12*13</f>
        <v>692.05500000000006</v>
      </c>
      <c r="O15" s="4">
        <f>734.82/12*13</f>
        <v>796.05500000000006</v>
      </c>
    </row>
    <row r="16" spans="1:15" x14ac:dyDescent="0.25">
      <c r="A16" s="3" t="s">
        <v>16</v>
      </c>
      <c r="B16" s="4">
        <f t="shared" si="0"/>
        <v>33.561666666666724</v>
      </c>
      <c r="C16" s="4">
        <f t="shared" si="0"/>
        <v>21.189999999999998</v>
      </c>
      <c r="D16" s="4">
        <f t="shared" si="0"/>
        <v>0</v>
      </c>
      <c r="E16" s="4">
        <f t="shared" si="0"/>
        <v>0</v>
      </c>
      <c r="F16" s="4">
        <f t="shared" si="0"/>
        <v>0</v>
      </c>
      <c r="G16" s="5">
        <f t="shared" si="1"/>
        <v>54.751666666666722</v>
      </c>
      <c r="I16" s="3" t="s">
        <v>16</v>
      </c>
      <c r="J16" s="4">
        <v>447.6008333333333</v>
      </c>
      <c r="K16" s="4">
        <v>481.16250000000002</v>
      </c>
      <c r="L16" s="4">
        <v>502.35250000000002</v>
      </c>
      <c r="M16" s="4">
        <v>502.35250000000002</v>
      </c>
      <c r="N16" s="4">
        <f>463.71/12*13</f>
        <v>502.35249999999996</v>
      </c>
      <c r="O16" s="4">
        <f>463.71/12*13</f>
        <v>502.35249999999996</v>
      </c>
    </row>
    <row r="17" spans="1:15" x14ac:dyDescent="0.25">
      <c r="A17" s="3" t="s">
        <v>17</v>
      </c>
      <c r="B17" s="4">
        <f t="shared" si="0"/>
        <v>53.711666666666645</v>
      </c>
      <c r="C17" s="4">
        <f t="shared" si="0"/>
        <v>30.550000000000068</v>
      </c>
      <c r="D17" s="4">
        <f t="shared" si="0"/>
        <v>34.709999999999923</v>
      </c>
      <c r="E17" s="4">
        <f t="shared" si="0"/>
        <v>13.000000000000114</v>
      </c>
      <c r="F17" s="4">
        <f t="shared" si="0"/>
        <v>5.1999999999999318</v>
      </c>
      <c r="G17" s="5">
        <f t="shared" si="1"/>
        <v>137.17166666666668</v>
      </c>
      <c r="I17" s="3" t="s">
        <v>17</v>
      </c>
      <c r="J17" s="4">
        <v>463.81833333333333</v>
      </c>
      <c r="K17" s="4">
        <v>517.53</v>
      </c>
      <c r="L17" s="4">
        <v>548.08000000000004</v>
      </c>
      <c r="M17" s="4">
        <v>582.79</v>
      </c>
      <c r="N17" s="4">
        <f>549.96/12*13</f>
        <v>595.79000000000008</v>
      </c>
      <c r="O17" s="4">
        <f>554.76/12*13</f>
        <v>600.99</v>
      </c>
    </row>
    <row r="18" spans="1:15" x14ac:dyDescent="0.25">
      <c r="A18" s="3" t="s">
        <v>18</v>
      </c>
      <c r="B18" s="4">
        <f t="shared" si="0"/>
        <v>46.995000000000005</v>
      </c>
      <c r="C18" s="4">
        <f t="shared" si="0"/>
        <v>39.010833333333267</v>
      </c>
      <c r="D18" s="4">
        <f t="shared" si="0"/>
        <v>0</v>
      </c>
      <c r="E18" s="4">
        <f t="shared" si="0"/>
        <v>0</v>
      </c>
      <c r="F18" s="4">
        <f t="shared" si="0"/>
        <v>0</v>
      </c>
      <c r="G18" s="5">
        <f t="shared" si="1"/>
        <v>86.005833333333271</v>
      </c>
      <c r="I18" s="3" t="s">
        <v>18</v>
      </c>
      <c r="J18" s="4">
        <v>615.44166666666672</v>
      </c>
      <c r="K18" s="4">
        <v>662.43666666666672</v>
      </c>
      <c r="L18" s="4">
        <v>701.44749999999999</v>
      </c>
      <c r="M18" s="4">
        <v>701.44749999999999</v>
      </c>
      <c r="N18" s="4">
        <f>647.49/12*13</f>
        <v>701.44749999999999</v>
      </c>
      <c r="O18" s="4">
        <f>647.49/12*13</f>
        <v>701.44749999999999</v>
      </c>
    </row>
    <row r="19" spans="1:15" x14ac:dyDescent="0.25">
      <c r="A19" s="3" t="s">
        <v>19</v>
      </c>
      <c r="B19" s="6"/>
      <c r="C19" s="4"/>
      <c r="D19" s="4">
        <f t="shared" si="0"/>
        <v>54.600000000000023</v>
      </c>
      <c r="E19" s="4">
        <f t="shared" si="0"/>
        <v>38.999999999999886</v>
      </c>
      <c r="F19" s="4">
        <f t="shared" si="0"/>
        <v>10.400000000000205</v>
      </c>
      <c r="G19" s="5">
        <f t="shared" si="1"/>
        <v>104.00000000000011</v>
      </c>
      <c r="I19" s="3" t="s">
        <v>19</v>
      </c>
      <c r="J19" s="6"/>
      <c r="K19" s="6"/>
      <c r="L19" s="4">
        <v>742.31083333333333</v>
      </c>
      <c r="M19" s="4">
        <v>796.91083333333336</v>
      </c>
      <c r="N19" s="4">
        <f>771.61/12*13</f>
        <v>835.91083333333324</v>
      </c>
      <c r="O19" s="4">
        <f>781.21/12*13</f>
        <v>846.31083333333345</v>
      </c>
    </row>
    <row r="20" spans="1:15" x14ac:dyDescent="0.25">
      <c r="A20" s="3" t="s">
        <v>20</v>
      </c>
      <c r="B20" s="4">
        <f t="shared" si="0"/>
        <v>0</v>
      </c>
      <c r="C20" s="4">
        <f t="shared" si="0"/>
        <v>60.569166666666661</v>
      </c>
      <c r="D20" s="4">
        <f t="shared" si="0"/>
        <v>0</v>
      </c>
      <c r="E20" s="4">
        <f t="shared" si="0"/>
        <v>0</v>
      </c>
      <c r="F20" s="4">
        <f t="shared" si="0"/>
        <v>0</v>
      </c>
      <c r="G20" s="5">
        <f t="shared" si="1"/>
        <v>60.569166666666661</v>
      </c>
      <c r="I20" s="3" t="s">
        <v>20</v>
      </c>
      <c r="J20" s="4">
        <v>1063.0425</v>
      </c>
      <c r="K20" s="4">
        <v>1063.0425</v>
      </c>
      <c r="L20" s="4">
        <v>1123.6116666666667</v>
      </c>
      <c r="M20" s="4">
        <v>1123.6116666666667</v>
      </c>
      <c r="N20" s="4">
        <f>1037.18/12*13</f>
        <v>1123.6116666666667</v>
      </c>
      <c r="O20" s="4">
        <f>1037.18/12*13</f>
        <v>1123.6116666666667</v>
      </c>
    </row>
    <row r="21" spans="1:15" x14ac:dyDescent="0.25">
      <c r="A21" s="3" t="s">
        <v>21</v>
      </c>
      <c r="B21" s="4">
        <f t="shared" si="0"/>
        <v>0</v>
      </c>
      <c r="C21" s="4">
        <f t="shared" si="0"/>
        <v>108.55000000000018</v>
      </c>
      <c r="D21" s="4">
        <f t="shared" si="0"/>
        <v>147.56083333333345</v>
      </c>
      <c r="E21" s="4">
        <f t="shared" si="0"/>
        <v>127.39999999999964</v>
      </c>
      <c r="F21" s="4">
        <f t="shared" si="0"/>
        <v>84.5</v>
      </c>
      <c r="G21" s="5">
        <f t="shared" si="1"/>
        <v>468.01083333333327</v>
      </c>
      <c r="I21" s="3" t="s">
        <v>21</v>
      </c>
      <c r="J21" s="4">
        <v>1844.0933333333332</v>
      </c>
      <c r="K21" s="4">
        <v>1844.0933333333332</v>
      </c>
      <c r="L21" s="4">
        <v>1952.6433333333334</v>
      </c>
      <c r="M21" s="4">
        <v>2100.2041666666669</v>
      </c>
      <c r="N21" s="4">
        <f>2056.25/12*13</f>
        <v>2227.6041666666665</v>
      </c>
      <c r="O21" s="4">
        <f>2134.25/12*13</f>
        <v>2312.1041666666665</v>
      </c>
    </row>
    <row r="22" spans="1:15" x14ac:dyDescent="0.25">
      <c r="A22" s="3" t="s">
        <v>22</v>
      </c>
      <c r="B22" s="4">
        <f t="shared" si="0"/>
        <v>93.990000000000009</v>
      </c>
      <c r="C22" s="4">
        <f t="shared" si="0"/>
        <v>62.660000000000082</v>
      </c>
      <c r="D22" s="4">
        <f t="shared" si="0"/>
        <v>0</v>
      </c>
      <c r="E22" s="4">
        <f t="shared" si="0"/>
        <v>0</v>
      </c>
      <c r="F22" s="4">
        <f t="shared" si="0"/>
        <v>0</v>
      </c>
      <c r="G22" s="5">
        <f t="shared" si="1"/>
        <v>156.65000000000009</v>
      </c>
      <c r="I22" s="3" t="s">
        <v>22</v>
      </c>
      <c r="J22" s="4">
        <v>969.60500000000002</v>
      </c>
      <c r="K22" s="4">
        <v>1063.595</v>
      </c>
      <c r="L22" s="4">
        <v>1126.2550000000001</v>
      </c>
      <c r="M22" s="4">
        <v>1126.2550000000001</v>
      </c>
      <c r="N22" s="4">
        <f>1039.62/12*13</f>
        <v>1126.2549999999999</v>
      </c>
      <c r="O22" s="4">
        <f>1039.62/12*13</f>
        <v>1126.2549999999999</v>
      </c>
    </row>
    <row r="23" spans="1:15" x14ac:dyDescent="0.25">
      <c r="A23" s="3" t="s">
        <v>23</v>
      </c>
      <c r="B23" s="4">
        <f t="shared" si="0"/>
        <v>40.289166666666688</v>
      </c>
      <c r="C23" s="4">
        <f t="shared" si="0"/>
        <v>68.25</v>
      </c>
      <c r="D23" s="4">
        <f t="shared" si="0"/>
        <v>0</v>
      </c>
      <c r="E23" s="4">
        <f t="shared" si="0"/>
        <v>0</v>
      </c>
      <c r="F23" s="4">
        <f t="shared" si="0"/>
        <v>0</v>
      </c>
      <c r="G23" s="5">
        <f t="shared" si="1"/>
        <v>108.53916666666669</v>
      </c>
      <c r="I23" s="3" t="s">
        <v>23</v>
      </c>
      <c r="J23" s="4">
        <v>1118.9858333333334</v>
      </c>
      <c r="K23" s="4">
        <v>1159.2750000000001</v>
      </c>
      <c r="L23" s="4">
        <v>1227.5250000000001</v>
      </c>
      <c r="M23" s="4">
        <v>1227.5250000000001</v>
      </c>
      <c r="N23" s="4">
        <f>1133.1/12*13</f>
        <v>1227.5249999999999</v>
      </c>
      <c r="O23" s="4">
        <f>1133.1/12*13</f>
        <v>1227.5249999999999</v>
      </c>
    </row>
    <row r="24" spans="1:15" x14ac:dyDescent="0.25">
      <c r="A24" s="3" t="s">
        <v>24</v>
      </c>
      <c r="B24" s="7"/>
      <c r="C24" s="4"/>
      <c r="D24" s="4">
        <f>M24-L24</f>
        <v>189.15000000000009</v>
      </c>
      <c r="E24" s="4">
        <f>N24-M24</f>
        <v>191.10000000000014</v>
      </c>
      <c r="F24" s="4">
        <f>O24-N24</f>
        <v>93.599999999999909</v>
      </c>
      <c r="G24" s="5">
        <f t="shared" si="1"/>
        <v>473.85000000000014</v>
      </c>
      <c r="I24" s="3" t="s">
        <v>24</v>
      </c>
      <c r="J24" s="8"/>
      <c r="K24" s="7"/>
      <c r="L24" s="4">
        <v>1510.665</v>
      </c>
      <c r="M24" s="4">
        <v>1699.8150000000001</v>
      </c>
      <c r="N24" s="4">
        <f>1745.46/12*13</f>
        <v>1890.9150000000002</v>
      </c>
      <c r="O24" s="4">
        <f>1831.86/12*13</f>
        <v>1984.5150000000001</v>
      </c>
    </row>
    <row r="27" spans="1:15" ht="39" customHeight="1" x14ac:dyDescent="0.25">
      <c r="A27" s="11" t="s">
        <v>41</v>
      </c>
      <c r="B27" s="11" t="s">
        <v>42</v>
      </c>
      <c r="C27" s="11" t="s">
        <v>46</v>
      </c>
      <c r="D27" s="10">
        <v>36525</v>
      </c>
      <c r="E27" s="10">
        <v>36891</v>
      </c>
      <c r="F27" s="10">
        <v>37256</v>
      </c>
      <c r="G27" s="10">
        <v>37621</v>
      </c>
      <c r="H27" s="10">
        <v>38353</v>
      </c>
      <c r="I27" s="10">
        <v>38718</v>
      </c>
      <c r="J27" s="10">
        <v>39083</v>
      </c>
      <c r="K27" s="10">
        <v>39448</v>
      </c>
      <c r="L27" s="11" t="s">
        <v>44</v>
      </c>
      <c r="M27" s="11" t="s">
        <v>43</v>
      </c>
      <c r="N27" s="11" t="s">
        <v>45</v>
      </c>
      <c r="O27" s="11" t="s">
        <v>47</v>
      </c>
    </row>
    <row r="28" spans="1:15" x14ac:dyDescent="0.25">
      <c r="A28" s="16"/>
      <c r="B28" s="16"/>
      <c r="C28" s="17" t="s">
        <v>6</v>
      </c>
      <c r="D28" s="18"/>
      <c r="E28" s="18"/>
      <c r="F28" s="18"/>
      <c r="G28" s="18"/>
      <c r="H28" s="16" t="s">
        <v>33</v>
      </c>
      <c r="I28" s="18"/>
      <c r="J28" s="18"/>
      <c r="K28" s="18"/>
      <c r="L28" s="19"/>
      <c r="M28" s="20">
        <f>O6</f>
        <v>237.66166666666666</v>
      </c>
      <c r="N28" s="21">
        <f>L6</f>
        <v>237.66166666666666</v>
      </c>
      <c r="O28" s="23">
        <f>M28-N28</f>
        <v>0</v>
      </c>
    </row>
    <row r="29" spans="1:15" ht="24" customHeight="1" x14ac:dyDescent="0.25">
      <c r="A29" s="11"/>
      <c r="B29" s="11"/>
      <c r="C29" s="12" t="s">
        <v>10</v>
      </c>
      <c r="D29" s="13"/>
      <c r="E29" s="13"/>
      <c r="F29" s="13"/>
      <c r="G29" s="13"/>
      <c r="H29" s="13"/>
      <c r="I29" s="11" t="s">
        <v>40</v>
      </c>
      <c r="J29" s="13"/>
      <c r="K29" s="13"/>
      <c r="L29" s="9">
        <v>0.5</v>
      </c>
      <c r="M29" s="15">
        <f>O10*L29</f>
        <v>155.40416666666664</v>
      </c>
      <c r="N29" s="14">
        <f>M10*L29</f>
        <v>155.40416666666664</v>
      </c>
      <c r="O29" s="23">
        <f t="shared" ref="O29:O78" si="2">M29-N29</f>
        <v>0</v>
      </c>
    </row>
    <row r="30" spans="1:15" x14ac:dyDescent="0.25">
      <c r="A30" s="35"/>
      <c r="B30" s="35"/>
      <c r="C30" s="17" t="s">
        <v>13</v>
      </c>
      <c r="D30" s="16" t="s">
        <v>28</v>
      </c>
      <c r="E30" s="18"/>
      <c r="F30" s="18"/>
      <c r="G30" s="16"/>
      <c r="H30" s="18"/>
      <c r="I30" s="18"/>
      <c r="J30" s="16"/>
      <c r="K30" s="18"/>
      <c r="L30" s="22"/>
      <c r="M30" s="20">
        <f>O10+O11</f>
        <v>1067.3108333333332</v>
      </c>
      <c r="N30" s="21">
        <f>J10+J11</f>
        <v>863.86083333333329</v>
      </c>
      <c r="O30" s="23">
        <f t="shared" si="2"/>
        <v>203.44999999999993</v>
      </c>
    </row>
    <row r="31" spans="1:15" x14ac:dyDescent="0.25">
      <c r="A31" s="35"/>
      <c r="B31" s="35"/>
      <c r="C31" s="17"/>
      <c r="D31" s="16"/>
      <c r="E31" s="18"/>
      <c r="F31" s="18"/>
      <c r="G31" s="16" t="s">
        <v>26</v>
      </c>
      <c r="H31" s="18"/>
      <c r="I31" s="18"/>
      <c r="J31" s="16"/>
      <c r="K31" s="18"/>
      <c r="L31" s="22"/>
      <c r="M31" s="20">
        <f>O12</f>
        <v>288.91416666666663</v>
      </c>
      <c r="N31" s="21">
        <f>K12</f>
        <v>275.27499999999998</v>
      </c>
      <c r="O31" s="23">
        <f t="shared" si="2"/>
        <v>13.639166666666654</v>
      </c>
    </row>
    <row r="32" spans="1:15" x14ac:dyDescent="0.25">
      <c r="A32" s="35"/>
      <c r="B32" s="35"/>
      <c r="C32" s="17"/>
      <c r="D32" s="16"/>
      <c r="E32" s="18"/>
      <c r="F32" s="18"/>
      <c r="G32" s="16"/>
      <c r="H32" s="18"/>
      <c r="I32" s="18"/>
      <c r="J32" s="16" t="s">
        <v>29</v>
      </c>
      <c r="K32" s="18"/>
      <c r="L32" s="22"/>
      <c r="M32" s="20">
        <f>O13</f>
        <v>338.19499999999999</v>
      </c>
      <c r="N32" s="21">
        <f>M13</f>
        <v>338.19499999999999</v>
      </c>
      <c r="O32" s="23">
        <f t="shared" si="2"/>
        <v>0</v>
      </c>
    </row>
    <row r="33" spans="1:15" x14ac:dyDescent="0.25">
      <c r="A33" s="34"/>
      <c r="B33" s="34"/>
      <c r="C33" s="12" t="s">
        <v>13</v>
      </c>
      <c r="D33" s="13"/>
      <c r="E33" s="11" t="s">
        <v>26</v>
      </c>
      <c r="F33" s="13"/>
      <c r="G33" s="13"/>
      <c r="H33" s="11"/>
      <c r="I33" s="13"/>
      <c r="J33" s="13"/>
      <c r="K33" s="13"/>
      <c r="L33" s="9"/>
      <c r="M33" s="15">
        <f>O12</f>
        <v>288.91416666666663</v>
      </c>
      <c r="N33" s="14">
        <f>J12</f>
        <v>248.41916666666668</v>
      </c>
      <c r="O33" s="23">
        <f t="shared" si="2"/>
        <v>40.494999999999948</v>
      </c>
    </row>
    <row r="34" spans="1:15" x14ac:dyDescent="0.25">
      <c r="A34" s="34"/>
      <c r="B34" s="34"/>
      <c r="C34" s="12"/>
      <c r="D34" s="13"/>
      <c r="E34" s="11"/>
      <c r="F34" s="13"/>
      <c r="G34" s="13"/>
      <c r="H34" s="11" t="s">
        <v>29</v>
      </c>
      <c r="I34" s="13"/>
      <c r="J34" s="13"/>
      <c r="K34" s="13"/>
      <c r="L34" s="9"/>
      <c r="M34" s="15">
        <f>O13</f>
        <v>338.19499999999999</v>
      </c>
      <c r="N34" s="14">
        <f>L13</f>
        <v>338.19499999999999</v>
      </c>
      <c r="O34" s="23">
        <f t="shared" si="2"/>
        <v>0</v>
      </c>
    </row>
    <row r="35" spans="1:15" x14ac:dyDescent="0.25">
      <c r="A35" s="35"/>
      <c r="B35" s="35"/>
      <c r="C35" s="17" t="s">
        <v>13</v>
      </c>
      <c r="D35" s="18"/>
      <c r="E35" s="16" t="s">
        <v>26</v>
      </c>
      <c r="F35" s="18"/>
      <c r="G35" s="18"/>
      <c r="H35" s="16"/>
      <c r="I35" s="18"/>
      <c r="J35" s="18"/>
      <c r="K35" s="18"/>
      <c r="L35" s="22"/>
      <c r="M35" s="20">
        <f>O12</f>
        <v>288.91416666666663</v>
      </c>
      <c r="N35" s="21">
        <f>J12</f>
        <v>248.41916666666668</v>
      </c>
      <c r="O35" s="23">
        <f t="shared" si="2"/>
        <v>40.494999999999948</v>
      </c>
    </row>
    <row r="36" spans="1:15" x14ac:dyDescent="0.25">
      <c r="A36" s="35"/>
      <c r="B36" s="35"/>
      <c r="C36" s="17"/>
      <c r="D36" s="18"/>
      <c r="E36" s="16"/>
      <c r="F36" s="18"/>
      <c r="G36" s="18"/>
      <c r="H36" s="16" t="s">
        <v>29</v>
      </c>
      <c r="I36" s="18"/>
      <c r="J36" s="18"/>
      <c r="K36" s="18"/>
      <c r="L36" s="22"/>
      <c r="M36" s="20">
        <f>O13</f>
        <v>338.19499999999999</v>
      </c>
      <c r="N36" s="21">
        <f>L13</f>
        <v>338.19499999999999</v>
      </c>
      <c r="O36" s="23">
        <f t="shared" si="2"/>
        <v>0</v>
      </c>
    </row>
    <row r="37" spans="1:15" x14ac:dyDescent="0.25">
      <c r="A37" s="34"/>
      <c r="B37" s="34"/>
      <c r="C37" s="12" t="s">
        <v>14</v>
      </c>
      <c r="D37" s="11" t="s">
        <v>26</v>
      </c>
      <c r="E37" s="13"/>
      <c r="F37" s="11"/>
      <c r="G37" s="13"/>
      <c r="H37" s="13"/>
      <c r="I37" s="11"/>
      <c r="J37" s="13"/>
      <c r="K37" s="13"/>
      <c r="L37" s="9"/>
      <c r="M37" s="15">
        <f>O12</f>
        <v>288.91416666666663</v>
      </c>
      <c r="N37" s="14">
        <f>J12</f>
        <v>248.41916666666668</v>
      </c>
      <c r="O37" s="23">
        <f t="shared" si="2"/>
        <v>40.494999999999948</v>
      </c>
    </row>
    <row r="38" spans="1:15" x14ac:dyDescent="0.25">
      <c r="A38" s="34"/>
      <c r="B38" s="34"/>
      <c r="C38" s="12"/>
      <c r="D38" s="11"/>
      <c r="E38" s="13"/>
      <c r="F38" s="11" t="s">
        <v>29</v>
      </c>
      <c r="G38" s="13"/>
      <c r="H38" s="13"/>
      <c r="I38" s="11"/>
      <c r="J38" s="13"/>
      <c r="K38" s="13"/>
      <c r="L38" s="9"/>
      <c r="M38" s="15">
        <f>O13</f>
        <v>338.19499999999999</v>
      </c>
      <c r="N38" s="14">
        <f>K13</f>
        <v>319.47500000000002</v>
      </c>
      <c r="O38" s="23">
        <f t="shared" si="2"/>
        <v>18.71999999999997</v>
      </c>
    </row>
    <row r="39" spans="1:15" x14ac:dyDescent="0.25">
      <c r="A39" s="34"/>
      <c r="B39" s="34"/>
      <c r="C39" s="12"/>
      <c r="D39" s="11"/>
      <c r="E39" s="13"/>
      <c r="F39" s="11"/>
      <c r="G39" s="13"/>
      <c r="H39" s="13"/>
      <c r="I39" s="11" t="s">
        <v>38</v>
      </c>
      <c r="J39" s="13"/>
      <c r="K39" s="13"/>
      <c r="L39" s="9"/>
      <c r="M39" s="15">
        <f>O14</f>
        <v>362.68916666666672</v>
      </c>
      <c r="N39" s="14">
        <f>L14</f>
        <v>362.68916666666672</v>
      </c>
      <c r="O39" s="23">
        <f t="shared" si="2"/>
        <v>0</v>
      </c>
    </row>
    <row r="40" spans="1:15" x14ac:dyDescent="0.25">
      <c r="A40" s="35"/>
      <c r="B40" s="35"/>
      <c r="C40" s="17" t="s">
        <v>14</v>
      </c>
      <c r="D40" s="16" t="s">
        <v>26</v>
      </c>
      <c r="E40" s="18"/>
      <c r="F40" s="16"/>
      <c r="G40" s="18"/>
      <c r="H40" s="16"/>
      <c r="I40" s="18"/>
      <c r="J40" s="18"/>
      <c r="K40" s="18"/>
      <c r="L40" s="22"/>
      <c r="M40" s="20">
        <f>O12</f>
        <v>288.91416666666663</v>
      </c>
      <c r="N40" s="21">
        <f>J12</f>
        <v>248.41916666666668</v>
      </c>
      <c r="O40" s="23">
        <f t="shared" si="2"/>
        <v>40.494999999999948</v>
      </c>
    </row>
    <row r="41" spans="1:15" x14ac:dyDescent="0.25">
      <c r="A41" s="35"/>
      <c r="B41" s="35"/>
      <c r="C41" s="17"/>
      <c r="D41" s="16"/>
      <c r="E41" s="18"/>
      <c r="F41" s="16" t="s">
        <v>29</v>
      </c>
      <c r="G41" s="18"/>
      <c r="H41" s="16"/>
      <c r="I41" s="18"/>
      <c r="J41" s="18"/>
      <c r="K41" s="18"/>
      <c r="L41" s="22"/>
      <c r="M41" s="20">
        <f>O13</f>
        <v>338.19499999999999</v>
      </c>
      <c r="N41" s="21">
        <f>K13</f>
        <v>319.47500000000002</v>
      </c>
      <c r="O41" s="23">
        <f t="shared" si="2"/>
        <v>18.71999999999997</v>
      </c>
    </row>
    <row r="42" spans="1:15" x14ac:dyDescent="0.25">
      <c r="A42" s="35"/>
      <c r="B42" s="35"/>
      <c r="C42" s="17"/>
      <c r="D42" s="16"/>
      <c r="E42" s="18"/>
      <c r="F42" s="16"/>
      <c r="G42" s="18"/>
      <c r="H42" s="16" t="s">
        <v>38</v>
      </c>
      <c r="I42" s="18"/>
      <c r="J42" s="18"/>
      <c r="K42" s="18"/>
      <c r="L42" s="22"/>
      <c r="M42" s="20">
        <f>O14</f>
        <v>362.68916666666672</v>
      </c>
      <c r="N42" s="21">
        <f>L14</f>
        <v>362.68916666666672</v>
      </c>
      <c r="O42" s="23">
        <f t="shared" si="2"/>
        <v>0</v>
      </c>
    </row>
    <row r="43" spans="1:15" ht="22.5" x14ac:dyDescent="0.25">
      <c r="A43" s="11"/>
      <c r="B43" s="11"/>
      <c r="C43" s="12" t="s">
        <v>16</v>
      </c>
      <c r="D43" s="13"/>
      <c r="E43" s="13"/>
      <c r="F43" s="13"/>
      <c r="G43" s="13"/>
      <c r="H43" s="13"/>
      <c r="I43" s="11" t="s">
        <v>32</v>
      </c>
      <c r="J43" s="13"/>
      <c r="K43" s="13"/>
      <c r="L43" s="9"/>
      <c r="M43" s="14">
        <f>O16</f>
        <v>502.35249999999996</v>
      </c>
      <c r="N43" s="14">
        <f>M16</f>
        <v>502.35250000000002</v>
      </c>
      <c r="O43" s="23">
        <f t="shared" si="2"/>
        <v>0</v>
      </c>
    </row>
    <row r="44" spans="1:15" ht="26.25" customHeight="1" x14ac:dyDescent="0.25">
      <c r="A44" s="16"/>
      <c r="B44" s="16"/>
      <c r="C44" s="17" t="s">
        <v>16</v>
      </c>
      <c r="D44" s="18"/>
      <c r="E44" s="18"/>
      <c r="F44" s="18"/>
      <c r="G44" s="18"/>
      <c r="H44" s="16" t="s">
        <v>30</v>
      </c>
      <c r="I44" s="18"/>
      <c r="J44" s="18"/>
      <c r="K44" s="18"/>
      <c r="L44" s="22"/>
      <c r="M44" s="21">
        <f>O16</f>
        <v>502.35249999999996</v>
      </c>
      <c r="N44" s="21">
        <f>L16</f>
        <v>502.35250000000002</v>
      </c>
      <c r="O44" s="23">
        <f t="shared" si="2"/>
        <v>0</v>
      </c>
    </row>
    <row r="45" spans="1:15" x14ac:dyDescent="0.25">
      <c r="A45" s="11"/>
      <c r="B45" s="11"/>
      <c r="C45" s="12" t="s">
        <v>16</v>
      </c>
      <c r="D45" s="11"/>
      <c r="E45" s="13"/>
      <c r="F45" s="13"/>
      <c r="G45" s="13"/>
      <c r="H45" s="13"/>
      <c r="I45" s="11" t="s">
        <v>30</v>
      </c>
      <c r="J45" s="13"/>
      <c r="K45" s="13"/>
      <c r="L45" s="9"/>
      <c r="M45" s="14">
        <f>O16</f>
        <v>502.35249999999996</v>
      </c>
      <c r="N45" s="14">
        <f>L16</f>
        <v>502.35250000000002</v>
      </c>
      <c r="O45" s="23">
        <f t="shared" si="2"/>
        <v>0</v>
      </c>
    </row>
    <row r="46" spans="1:15" ht="34.5" customHeight="1" x14ac:dyDescent="0.25">
      <c r="A46" s="16"/>
      <c r="B46" s="16"/>
      <c r="C46" s="17" t="s">
        <v>16</v>
      </c>
      <c r="D46" s="18"/>
      <c r="E46" s="16"/>
      <c r="F46" s="18"/>
      <c r="G46" s="18"/>
      <c r="H46" s="18"/>
      <c r="I46" s="16" t="s">
        <v>30</v>
      </c>
      <c r="J46" s="18"/>
      <c r="K46" s="18"/>
      <c r="L46" s="22">
        <v>0.72</v>
      </c>
      <c r="M46" s="21">
        <f>O16*L46</f>
        <v>361.69379999999995</v>
      </c>
      <c r="N46" s="20">
        <f>L16*L46</f>
        <v>361.69380000000001</v>
      </c>
      <c r="O46" s="23">
        <f t="shared" si="2"/>
        <v>0</v>
      </c>
    </row>
    <row r="47" spans="1:15" x14ac:dyDescent="0.25">
      <c r="A47" s="34"/>
      <c r="B47" s="34"/>
      <c r="C47" s="12" t="s">
        <v>17</v>
      </c>
      <c r="D47" s="13"/>
      <c r="E47" s="11"/>
      <c r="F47" s="13"/>
      <c r="G47" s="11" t="s">
        <v>16</v>
      </c>
      <c r="H47" s="13"/>
      <c r="I47" s="13"/>
      <c r="J47" s="11"/>
      <c r="K47" s="13"/>
      <c r="L47" s="9"/>
      <c r="M47" s="14">
        <f>O16</f>
        <v>502.35249999999996</v>
      </c>
      <c r="N47" s="14">
        <f>K16</f>
        <v>481.16250000000002</v>
      </c>
      <c r="O47" s="23">
        <f t="shared" si="2"/>
        <v>21.189999999999941</v>
      </c>
    </row>
    <row r="48" spans="1:15" x14ac:dyDescent="0.25">
      <c r="A48" s="34"/>
      <c r="B48" s="34"/>
      <c r="C48" s="12"/>
      <c r="D48" s="13"/>
      <c r="E48" s="11"/>
      <c r="F48" s="13"/>
      <c r="G48" s="11"/>
      <c r="H48" s="13"/>
      <c r="I48" s="13"/>
      <c r="J48" s="11" t="s">
        <v>27</v>
      </c>
      <c r="K48" s="13"/>
      <c r="L48" s="9"/>
      <c r="M48" s="14">
        <f>O17</f>
        <v>600.99</v>
      </c>
      <c r="N48" s="14">
        <f>M17</f>
        <v>582.79</v>
      </c>
      <c r="O48" s="23">
        <f t="shared" si="2"/>
        <v>18.200000000000045</v>
      </c>
    </row>
    <row r="49" spans="1:15" x14ac:dyDescent="0.25">
      <c r="A49" s="35"/>
      <c r="B49" s="35"/>
      <c r="C49" s="17" t="s">
        <v>17</v>
      </c>
      <c r="D49" s="16"/>
      <c r="E49" s="18"/>
      <c r="F49" s="16" t="s">
        <v>30</v>
      </c>
      <c r="G49" s="18"/>
      <c r="H49" s="16"/>
      <c r="I49" s="18"/>
      <c r="J49" s="18"/>
      <c r="K49" s="18"/>
      <c r="L49" s="22"/>
      <c r="M49" s="21">
        <f>O16</f>
        <v>502.35249999999996</v>
      </c>
      <c r="N49" s="21">
        <f>K16</f>
        <v>481.16250000000002</v>
      </c>
      <c r="O49" s="23">
        <f t="shared" si="2"/>
        <v>21.189999999999941</v>
      </c>
    </row>
    <row r="50" spans="1:15" x14ac:dyDescent="0.25">
      <c r="A50" s="35"/>
      <c r="B50" s="35"/>
      <c r="C50" s="17"/>
      <c r="D50" s="16"/>
      <c r="E50" s="18"/>
      <c r="F50" s="16"/>
      <c r="G50" s="18"/>
      <c r="H50" s="16" t="s">
        <v>27</v>
      </c>
      <c r="I50" s="18"/>
      <c r="J50" s="18"/>
      <c r="K50" s="18"/>
      <c r="L50" s="22"/>
      <c r="M50" s="21">
        <f>O17</f>
        <v>600.99</v>
      </c>
      <c r="N50" s="21">
        <f>L17</f>
        <v>548.08000000000004</v>
      </c>
      <c r="O50" s="23">
        <f t="shared" si="2"/>
        <v>52.909999999999968</v>
      </c>
    </row>
    <row r="51" spans="1:15" x14ac:dyDescent="0.25">
      <c r="A51" s="34"/>
      <c r="B51" s="34"/>
      <c r="C51" s="12" t="s">
        <v>17</v>
      </c>
      <c r="D51" s="13"/>
      <c r="E51" s="13"/>
      <c r="F51" s="11" t="s">
        <v>30</v>
      </c>
      <c r="G51" s="13"/>
      <c r="H51" s="13"/>
      <c r="I51" s="11"/>
      <c r="J51" s="13"/>
      <c r="K51" s="13"/>
      <c r="L51" s="9"/>
      <c r="M51" s="14">
        <f>O16</f>
        <v>502.35249999999996</v>
      </c>
      <c r="N51" s="14">
        <f>K16</f>
        <v>481.16250000000002</v>
      </c>
      <c r="O51" s="23">
        <f t="shared" si="2"/>
        <v>21.189999999999941</v>
      </c>
    </row>
    <row r="52" spans="1:15" x14ac:dyDescent="0.25">
      <c r="A52" s="34"/>
      <c r="B52" s="34"/>
      <c r="C52" s="12"/>
      <c r="D52" s="13"/>
      <c r="E52" s="13"/>
      <c r="F52" s="11"/>
      <c r="G52" s="13"/>
      <c r="H52" s="13"/>
      <c r="I52" s="11" t="s">
        <v>27</v>
      </c>
      <c r="J52" s="13"/>
      <c r="K52" s="13"/>
      <c r="L52" s="9"/>
      <c r="M52" s="14">
        <f>O17</f>
        <v>600.99</v>
      </c>
      <c r="N52" s="14">
        <f>L17</f>
        <v>548.08000000000004</v>
      </c>
      <c r="O52" s="23">
        <f t="shared" si="2"/>
        <v>52.909999999999968</v>
      </c>
    </row>
    <row r="53" spans="1:15" x14ac:dyDescent="0.25">
      <c r="A53" s="35"/>
      <c r="B53" s="35"/>
      <c r="C53" s="17" t="s">
        <v>18</v>
      </c>
      <c r="D53" s="18"/>
      <c r="E53" s="16" t="s">
        <v>30</v>
      </c>
      <c r="F53" s="16"/>
      <c r="G53" s="18"/>
      <c r="H53" s="18"/>
      <c r="I53" s="16"/>
      <c r="J53" s="18"/>
      <c r="K53" s="18"/>
      <c r="L53" s="22"/>
      <c r="M53" s="21">
        <f>O16</f>
        <v>502.35249999999996</v>
      </c>
      <c r="N53" s="21">
        <f>J16</f>
        <v>447.6008333333333</v>
      </c>
      <c r="O53" s="23">
        <f t="shared" si="2"/>
        <v>54.751666666666665</v>
      </c>
    </row>
    <row r="54" spans="1:15" x14ac:dyDescent="0.25">
      <c r="A54" s="35"/>
      <c r="B54" s="35"/>
      <c r="C54" s="17"/>
      <c r="D54" s="18"/>
      <c r="E54" s="16"/>
      <c r="F54" s="16" t="s">
        <v>27</v>
      </c>
      <c r="G54" s="18"/>
      <c r="H54" s="18"/>
      <c r="I54" s="16"/>
      <c r="J54" s="18"/>
      <c r="K54" s="18"/>
      <c r="L54" s="22"/>
      <c r="M54" s="21">
        <f>O17</f>
        <v>600.99</v>
      </c>
      <c r="N54" s="21">
        <f>K17</f>
        <v>517.53</v>
      </c>
      <c r="O54" s="23">
        <f t="shared" si="2"/>
        <v>83.460000000000036</v>
      </c>
    </row>
    <row r="55" spans="1:15" x14ac:dyDescent="0.25">
      <c r="A55" s="35"/>
      <c r="B55" s="35"/>
      <c r="C55" s="17"/>
      <c r="D55" s="18"/>
      <c r="E55" s="16"/>
      <c r="F55" s="16"/>
      <c r="G55" s="18"/>
      <c r="H55" s="18"/>
      <c r="I55" s="16" t="s">
        <v>31</v>
      </c>
      <c r="J55" s="18"/>
      <c r="K55" s="18"/>
      <c r="L55" s="22"/>
      <c r="M55" s="21">
        <f>O18</f>
        <v>701.44749999999999</v>
      </c>
      <c r="N55" s="21">
        <f>L18</f>
        <v>701.44749999999999</v>
      </c>
      <c r="O55" s="23">
        <f t="shared" si="2"/>
        <v>0</v>
      </c>
    </row>
    <row r="56" spans="1:15" x14ac:dyDescent="0.25">
      <c r="A56" s="34"/>
      <c r="B56" s="34"/>
      <c r="C56" s="12" t="s">
        <v>18</v>
      </c>
      <c r="D56" s="13"/>
      <c r="E56" s="11" t="s">
        <v>30</v>
      </c>
      <c r="F56" s="11"/>
      <c r="G56" s="13"/>
      <c r="H56" s="11"/>
      <c r="I56" s="13"/>
      <c r="J56" s="13"/>
      <c r="K56" s="13"/>
      <c r="L56" s="9"/>
      <c r="M56" s="14">
        <f>O16</f>
        <v>502.35249999999996</v>
      </c>
      <c r="N56" s="14">
        <f>J16</f>
        <v>447.6008333333333</v>
      </c>
      <c r="O56" s="23">
        <f t="shared" si="2"/>
        <v>54.751666666666665</v>
      </c>
    </row>
    <row r="57" spans="1:15" x14ac:dyDescent="0.25">
      <c r="A57" s="34"/>
      <c r="B57" s="34"/>
      <c r="C57" s="12"/>
      <c r="D57" s="13"/>
      <c r="E57" s="11"/>
      <c r="F57" s="11" t="s">
        <v>27</v>
      </c>
      <c r="G57" s="13"/>
      <c r="H57" s="11"/>
      <c r="I57" s="13"/>
      <c r="J57" s="13"/>
      <c r="K57" s="13"/>
      <c r="L57" s="9"/>
      <c r="M57" s="14">
        <f>O17</f>
        <v>600.99</v>
      </c>
      <c r="N57" s="14">
        <f>K17</f>
        <v>517.53</v>
      </c>
      <c r="O57" s="23">
        <f t="shared" si="2"/>
        <v>83.460000000000036</v>
      </c>
    </row>
    <row r="58" spans="1:15" x14ac:dyDescent="0.25">
      <c r="A58" s="34"/>
      <c r="B58" s="34"/>
      <c r="C58" s="12"/>
      <c r="D58" s="13"/>
      <c r="E58" s="11"/>
      <c r="F58" s="11"/>
      <c r="G58" s="13"/>
      <c r="H58" s="11" t="s">
        <v>31</v>
      </c>
      <c r="I58" s="13"/>
      <c r="J58" s="13"/>
      <c r="K58" s="13"/>
      <c r="L58" s="9"/>
      <c r="M58" s="14">
        <f>O18</f>
        <v>701.44749999999999</v>
      </c>
      <c r="N58" s="14">
        <f>L18</f>
        <v>701.44749999999999</v>
      </c>
      <c r="O58" s="23">
        <f t="shared" si="2"/>
        <v>0</v>
      </c>
    </row>
    <row r="59" spans="1:15" x14ac:dyDescent="0.25">
      <c r="A59" s="35"/>
      <c r="B59" s="35"/>
      <c r="C59" s="17" t="s">
        <v>18</v>
      </c>
      <c r="D59" s="16" t="s">
        <v>30</v>
      </c>
      <c r="E59" s="18"/>
      <c r="F59" s="16"/>
      <c r="G59" s="18"/>
      <c r="H59" s="16"/>
      <c r="I59" s="18"/>
      <c r="J59" s="18"/>
      <c r="K59" s="18"/>
      <c r="L59" s="22"/>
      <c r="M59" s="21">
        <f>O16</f>
        <v>502.35249999999996</v>
      </c>
      <c r="N59" s="21">
        <f>J16</f>
        <v>447.6008333333333</v>
      </c>
      <c r="O59" s="23">
        <f t="shared" si="2"/>
        <v>54.751666666666665</v>
      </c>
    </row>
    <row r="60" spans="1:15" x14ac:dyDescent="0.25">
      <c r="A60" s="35"/>
      <c r="B60" s="35"/>
      <c r="C60" s="17"/>
      <c r="D60" s="16"/>
      <c r="E60" s="18"/>
      <c r="F60" s="16" t="s">
        <v>27</v>
      </c>
      <c r="G60" s="18"/>
      <c r="H60" s="16"/>
      <c r="I60" s="18"/>
      <c r="J60" s="18"/>
      <c r="K60" s="18"/>
      <c r="L60" s="22"/>
      <c r="M60" s="21">
        <f>O17</f>
        <v>600.99</v>
      </c>
      <c r="N60" s="21">
        <f>K17</f>
        <v>517.53</v>
      </c>
      <c r="O60" s="23">
        <f t="shared" si="2"/>
        <v>83.460000000000036</v>
      </c>
    </row>
    <row r="61" spans="1:15" x14ac:dyDescent="0.25">
      <c r="A61" s="35"/>
      <c r="B61" s="35"/>
      <c r="C61" s="17"/>
      <c r="D61" s="16"/>
      <c r="E61" s="18"/>
      <c r="F61" s="16"/>
      <c r="G61" s="18"/>
      <c r="H61" s="16" t="s">
        <v>31</v>
      </c>
      <c r="I61" s="18"/>
      <c r="J61" s="18"/>
      <c r="K61" s="18"/>
      <c r="L61" s="22"/>
      <c r="M61" s="21">
        <f>O18</f>
        <v>701.44749999999999</v>
      </c>
      <c r="N61" s="21">
        <f>L18</f>
        <v>701.44749999999999</v>
      </c>
      <c r="O61" s="23">
        <f t="shared" si="2"/>
        <v>0</v>
      </c>
    </row>
    <row r="62" spans="1:15" x14ac:dyDescent="0.25">
      <c r="A62" s="34"/>
      <c r="B62" s="34"/>
      <c r="C62" s="12" t="s">
        <v>18</v>
      </c>
      <c r="D62" s="13"/>
      <c r="E62" s="11" t="s">
        <v>30</v>
      </c>
      <c r="F62" s="11"/>
      <c r="G62" s="13"/>
      <c r="H62" s="11"/>
      <c r="I62" s="13"/>
      <c r="J62" s="13"/>
      <c r="K62" s="13"/>
      <c r="L62" s="9">
        <v>0.5</v>
      </c>
      <c r="M62" s="14">
        <f>O16*L62</f>
        <v>251.17624999999998</v>
      </c>
      <c r="N62" s="15">
        <f>J16*L62</f>
        <v>223.80041666666665</v>
      </c>
      <c r="O62" s="23">
        <f t="shared" si="2"/>
        <v>27.375833333333333</v>
      </c>
    </row>
    <row r="63" spans="1:15" x14ac:dyDescent="0.25">
      <c r="A63" s="34"/>
      <c r="B63" s="34"/>
      <c r="C63" s="12"/>
      <c r="D63" s="13"/>
      <c r="E63" s="11"/>
      <c r="F63" s="11" t="s">
        <v>27</v>
      </c>
      <c r="G63" s="13"/>
      <c r="H63" s="11"/>
      <c r="I63" s="13"/>
      <c r="J63" s="13"/>
      <c r="K63" s="13"/>
      <c r="L63" s="9">
        <v>0.5</v>
      </c>
      <c r="M63" s="14">
        <f>O17*L63</f>
        <v>300.495</v>
      </c>
      <c r="N63" s="15">
        <f>K17*L63</f>
        <v>258.76499999999999</v>
      </c>
      <c r="O63" s="23">
        <f t="shared" si="2"/>
        <v>41.730000000000018</v>
      </c>
    </row>
    <row r="64" spans="1:15" x14ac:dyDescent="0.25">
      <c r="A64" s="34"/>
      <c r="B64" s="34"/>
      <c r="C64" s="12"/>
      <c r="D64" s="13"/>
      <c r="E64" s="11"/>
      <c r="F64" s="11"/>
      <c r="G64" s="13"/>
      <c r="H64" s="11" t="s">
        <v>31</v>
      </c>
      <c r="I64" s="13"/>
      <c r="J64" s="13"/>
      <c r="K64" s="13"/>
      <c r="L64" s="9">
        <v>0.5</v>
      </c>
      <c r="M64" s="14">
        <f>O18*L64</f>
        <v>350.72375</v>
      </c>
      <c r="N64" s="15">
        <f>L18*L64</f>
        <v>350.72375</v>
      </c>
      <c r="O64" s="23">
        <f t="shared" si="2"/>
        <v>0</v>
      </c>
    </row>
    <row r="65" spans="1:15" x14ac:dyDescent="0.25">
      <c r="A65" s="35"/>
      <c r="B65" s="35"/>
      <c r="C65" s="17" t="s">
        <v>18</v>
      </c>
      <c r="D65" s="18"/>
      <c r="E65" s="16" t="s">
        <v>30</v>
      </c>
      <c r="F65" s="18"/>
      <c r="G65" s="16"/>
      <c r="H65" s="18"/>
      <c r="I65" s="18"/>
      <c r="J65" s="16"/>
      <c r="K65" s="18"/>
      <c r="L65" s="22"/>
      <c r="M65" s="21">
        <f>O16</f>
        <v>502.35249999999996</v>
      </c>
      <c r="N65" s="21">
        <f>J16</f>
        <v>447.6008333333333</v>
      </c>
      <c r="O65" s="23">
        <f t="shared" si="2"/>
        <v>54.751666666666665</v>
      </c>
    </row>
    <row r="66" spans="1:15" x14ac:dyDescent="0.25">
      <c r="A66" s="35"/>
      <c r="B66" s="35"/>
      <c r="C66" s="17"/>
      <c r="D66" s="18"/>
      <c r="E66" s="16"/>
      <c r="F66" s="18"/>
      <c r="G66" s="16" t="s">
        <v>27</v>
      </c>
      <c r="H66" s="18"/>
      <c r="I66" s="18"/>
      <c r="J66" s="16"/>
      <c r="K66" s="18"/>
      <c r="L66" s="22"/>
      <c r="M66" s="21">
        <f>O17</f>
        <v>600.99</v>
      </c>
      <c r="N66" s="21">
        <f>K17</f>
        <v>517.53</v>
      </c>
      <c r="O66" s="23">
        <f t="shared" si="2"/>
        <v>83.460000000000036</v>
      </c>
    </row>
    <row r="67" spans="1:15" x14ac:dyDescent="0.25">
      <c r="A67" s="35"/>
      <c r="B67" s="35"/>
      <c r="C67" s="17"/>
      <c r="D67" s="18"/>
      <c r="E67" s="16"/>
      <c r="F67" s="18"/>
      <c r="G67" s="16"/>
      <c r="H67" s="18"/>
      <c r="I67" s="18"/>
      <c r="J67" s="16" t="s">
        <v>31</v>
      </c>
      <c r="K67" s="18"/>
      <c r="L67" s="22"/>
      <c r="M67" s="21">
        <f>O18</f>
        <v>701.44749999999999</v>
      </c>
      <c r="N67" s="21">
        <f>M18</f>
        <v>701.44749999999999</v>
      </c>
      <c r="O67" s="23">
        <f t="shared" si="2"/>
        <v>0</v>
      </c>
    </row>
    <row r="68" spans="1:15" x14ac:dyDescent="0.25">
      <c r="A68" s="34"/>
      <c r="B68" s="34"/>
      <c r="C68" s="12" t="s">
        <v>19</v>
      </c>
      <c r="D68" s="11" t="s">
        <v>27</v>
      </c>
      <c r="E68" s="13"/>
      <c r="F68" s="11"/>
      <c r="G68" s="13"/>
      <c r="H68" s="11"/>
      <c r="I68" s="13"/>
      <c r="J68" s="13"/>
      <c r="K68" s="13"/>
      <c r="L68" s="9"/>
      <c r="M68" s="14">
        <f>O16+O17</f>
        <v>1103.3425</v>
      </c>
      <c r="N68" s="15">
        <f>J16+J17</f>
        <v>911.41916666666657</v>
      </c>
      <c r="O68" s="23">
        <f t="shared" si="2"/>
        <v>191.9233333333334</v>
      </c>
    </row>
    <row r="69" spans="1:15" x14ac:dyDescent="0.25">
      <c r="A69" s="34"/>
      <c r="B69" s="34"/>
      <c r="C69" s="12"/>
      <c r="D69" s="11"/>
      <c r="E69" s="13"/>
      <c r="F69" s="11" t="s">
        <v>31</v>
      </c>
      <c r="G69" s="13"/>
      <c r="H69" s="11"/>
      <c r="I69" s="13"/>
      <c r="J69" s="13"/>
      <c r="K69" s="13"/>
      <c r="L69" s="9"/>
      <c r="M69" s="14">
        <f>O18</f>
        <v>701.44749999999999</v>
      </c>
      <c r="N69" s="14">
        <f>K18</f>
        <v>662.43666666666672</v>
      </c>
      <c r="O69" s="23">
        <f t="shared" si="2"/>
        <v>39.010833333333267</v>
      </c>
    </row>
    <row r="70" spans="1:15" x14ac:dyDescent="0.25">
      <c r="A70" s="34"/>
      <c r="B70" s="34"/>
      <c r="C70" s="12"/>
      <c r="D70" s="11"/>
      <c r="E70" s="13"/>
      <c r="F70" s="11"/>
      <c r="G70" s="13"/>
      <c r="H70" s="11" t="s">
        <v>35</v>
      </c>
      <c r="I70" s="13"/>
      <c r="J70" s="13"/>
      <c r="K70" s="13"/>
      <c r="L70" s="9"/>
      <c r="M70" s="14">
        <f>O19</f>
        <v>846.31083333333345</v>
      </c>
      <c r="N70" s="14">
        <f>L19</f>
        <v>742.31083333333333</v>
      </c>
      <c r="O70" s="23">
        <f t="shared" si="2"/>
        <v>104.00000000000011</v>
      </c>
    </row>
    <row r="71" spans="1:15" ht="30" customHeight="1" x14ac:dyDescent="0.25">
      <c r="A71" s="16"/>
      <c r="B71" s="16"/>
      <c r="C71" s="17" t="s">
        <v>25</v>
      </c>
      <c r="D71" s="18"/>
      <c r="E71" s="16"/>
      <c r="F71" s="18"/>
      <c r="G71" s="18"/>
      <c r="H71" s="18"/>
      <c r="I71" s="16" t="s">
        <v>34</v>
      </c>
      <c r="J71" s="18"/>
      <c r="K71" s="18"/>
      <c r="L71" s="22"/>
      <c r="M71" s="21">
        <f>O20</f>
        <v>1123.6116666666667</v>
      </c>
      <c r="N71" s="21">
        <f>L20</f>
        <v>1123.6116666666667</v>
      </c>
      <c r="O71" s="23">
        <f t="shared" si="2"/>
        <v>0</v>
      </c>
    </row>
    <row r="72" spans="1:15" ht="27" customHeight="1" x14ac:dyDescent="0.25">
      <c r="A72" s="11"/>
      <c r="B72" s="11"/>
      <c r="C72" s="12" t="s">
        <v>25</v>
      </c>
      <c r="D72" s="13"/>
      <c r="E72" s="11"/>
      <c r="F72" s="13"/>
      <c r="G72" s="13"/>
      <c r="H72" s="11" t="s">
        <v>39</v>
      </c>
      <c r="I72" s="13"/>
      <c r="J72" s="13"/>
      <c r="K72" s="13"/>
      <c r="L72" s="9"/>
      <c r="M72" s="14">
        <f>O20</f>
        <v>1123.6116666666667</v>
      </c>
      <c r="N72" s="14">
        <f>L20</f>
        <v>1123.6116666666667</v>
      </c>
      <c r="O72" s="23">
        <f t="shared" si="2"/>
        <v>0</v>
      </c>
    </row>
    <row r="73" spans="1:15" x14ac:dyDescent="0.25">
      <c r="A73" s="35"/>
      <c r="B73" s="35"/>
      <c r="C73" s="17" t="s">
        <v>23</v>
      </c>
      <c r="D73" s="18"/>
      <c r="E73" s="18"/>
      <c r="F73" s="18"/>
      <c r="G73" s="16" t="s">
        <v>36</v>
      </c>
      <c r="H73" s="18"/>
      <c r="I73" s="18"/>
      <c r="J73" s="18"/>
      <c r="K73" s="18"/>
      <c r="L73" s="22"/>
      <c r="M73" s="21">
        <f>O22</f>
        <v>1126.2549999999999</v>
      </c>
      <c r="N73" s="21">
        <f>K22</f>
        <v>1063.595</v>
      </c>
      <c r="O73" s="23">
        <f t="shared" si="2"/>
        <v>62.659999999999854</v>
      </c>
    </row>
    <row r="74" spans="1:15" x14ac:dyDescent="0.25">
      <c r="A74" s="35"/>
      <c r="B74" s="35"/>
      <c r="C74" s="17"/>
      <c r="D74" s="18"/>
      <c r="E74" s="18"/>
      <c r="F74" s="18"/>
      <c r="G74" s="16"/>
      <c r="H74" s="18"/>
      <c r="I74" s="18"/>
      <c r="J74" s="18"/>
      <c r="K74" s="16" t="s">
        <v>37</v>
      </c>
      <c r="L74" s="22"/>
      <c r="M74" s="21">
        <f>O23</f>
        <v>1227.5249999999999</v>
      </c>
      <c r="N74" s="21">
        <f>M23</f>
        <v>1227.5250000000001</v>
      </c>
      <c r="O74" s="23">
        <f t="shared" si="2"/>
        <v>0</v>
      </c>
    </row>
    <row r="75" spans="1:15" x14ac:dyDescent="0.25">
      <c r="A75" s="34"/>
      <c r="B75" s="34"/>
      <c r="C75" s="12" t="s">
        <v>23</v>
      </c>
      <c r="D75" s="13"/>
      <c r="E75" s="13"/>
      <c r="F75" s="11" t="s">
        <v>36</v>
      </c>
      <c r="G75" s="13"/>
      <c r="H75" s="11"/>
      <c r="I75" s="13"/>
      <c r="J75" s="13"/>
      <c r="K75" s="13"/>
      <c r="L75" s="9"/>
      <c r="M75" s="14">
        <f>O22</f>
        <v>1126.2549999999999</v>
      </c>
      <c r="N75" s="14">
        <f>K22</f>
        <v>1063.595</v>
      </c>
      <c r="O75" s="23">
        <f t="shared" si="2"/>
        <v>62.659999999999854</v>
      </c>
    </row>
    <row r="76" spans="1:15" x14ac:dyDescent="0.25">
      <c r="A76" s="34"/>
      <c r="B76" s="34"/>
      <c r="C76" s="12"/>
      <c r="D76" s="13"/>
      <c r="E76" s="13"/>
      <c r="F76" s="11"/>
      <c r="G76" s="13"/>
      <c r="H76" s="11" t="s">
        <v>37</v>
      </c>
      <c r="I76" s="13"/>
      <c r="J76" s="13"/>
      <c r="K76" s="13"/>
      <c r="L76" s="9"/>
      <c r="M76" s="14">
        <f>O23</f>
        <v>1227.5249999999999</v>
      </c>
      <c r="N76" s="14">
        <f>L23</f>
        <v>1227.5250000000001</v>
      </c>
      <c r="O76" s="23">
        <f t="shared" si="2"/>
        <v>0</v>
      </c>
    </row>
    <row r="77" spans="1:15" x14ac:dyDescent="0.25">
      <c r="A77" s="35"/>
      <c r="B77" s="35"/>
      <c r="C77" s="17" t="s">
        <v>23</v>
      </c>
      <c r="D77" s="17"/>
      <c r="E77" s="17"/>
      <c r="F77" s="17"/>
      <c r="G77" s="17" t="s">
        <v>36</v>
      </c>
      <c r="H77" s="17"/>
      <c r="I77" s="17"/>
      <c r="J77" s="18"/>
      <c r="K77" s="18"/>
      <c r="L77" s="22"/>
      <c r="M77" s="21">
        <f>O22</f>
        <v>1126.2549999999999</v>
      </c>
      <c r="N77" s="21">
        <f>K22</f>
        <v>1063.595</v>
      </c>
      <c r="O77" s="23">
        <f t="shared" si="2"/>
        <v>62.659999999999854</v>
      </c>
    </row>
    <row r="78" spans="1:15" x14ac:dyDescent="0.25">
      <c r="A78" s="35"/>
      <c r="B78" s="35"/>
      <c r="C78" s="17"/>
      <c r="D78" s="17"/>
      <c r="E78" s="17"/>
      <c r="F78" s="17"/>
      <c r="G78" s="17"/>
      <c r="H78" s="17"/>
      <c r="I78" s="17" t="s">
        <v>37</v>
      </c>
      <c r="J78" s="18"/>
      <c r="K78" s="18"/>
      <c r="L78" s="22"/>
      <c r="M78" s="21">
        <f>O23</f>
        <v>1227.5249999999999</v>
      </c>
      <c r="N78" s="21">
        <f>L23</f>
        <v>1227.5250000000001</v>
      </c>
      <c r="O78" s="23">
        <f t="shared" si="2"/>
        <v>0</v>
      </c>
    </row>
    <row r="79" spans="1:15" ht="24" customHeight="1" x14ac:dyDescent="0.25">
      <c r="L79" t="s">
        <v>48</v>
      </c>
      <c r="M79" s="15">
        <f>SUM(M28:M78)</f>
        <v>30581.298800000008</v>
      </c>
      <c r="N79" s="27">
        <f>SUM(N28:N78)</f>
        <v>28832.33296666668</v>
      </c>
      <c r="O79" s="28">
        <f>SUM(O28:O78)</f>
        <v>1748.9658333333327</v>
      </c>
    </row>
    <row r="81" spans="11:13" x14ac:dyDescent="0.25">
      <c r="K81" s="24"/>
      <c r="M81" s="25"/>
    </row>
    <row r="82" spans="11:13" x14ac:dyDescent="0.25">
      <c r="M82" s="25"/>
    </row>
    <row r="83" spans="11:13" x14ac:dyDescent="0.25">
      <c r="M83" s="25"/>
    </row>
    <row r="84" spans="11:13" x14ac:dyDescent="0.25">
      <c r="M84" s="26"/>
    </row>
  </sheetData>
  <mergeCells count="40">
    <mergeCell ref="B56:B58"/>
    <mergeCell ref="A53:A55"/>
    <mergeCell ref="B53:B55"/>
    <mergeCell ref="A35:A36"/>
    <mergeCell ref="B35:B36"/>
    <mergeCell ref="A49:A50"/>
    <mergeCell ref="B49:B50"/>
    <mergeCell ref="A51:A52"/>
    <mergeCell ref="B51:B52"/>
    <mergeCell ref="A47:A48"/>
    <mergeCell ref="B47:B48"/>
    <mergeCell ref="A40:A42"/>
    <mergeCell ref="B40:B42"/>
    <mergeCell ref="A77:A78"/>
    <mergeCell ref="B77:B78"/>
    <mergeCell ref="B75:B76"/>
    <mergeCell ref="A73:A74"/>
    <mergeCell ref="B73:B74"/>
    <mergeCell ref="A33:A34"/>
    <mergeCell ref="B33:B34"/>
    <mergeCell ref="A30:A32"/>
    <mergeCell ref="B30:B32"/>
    <mergeCell ref="A75:A76"/>
    <mergeCell ref="A65:A67"/>
    <mergeCell ref="B65:B67"/>
    <mergeCell ref="A62:A64"/>
    <mergeCell ref="B62:B64"/>
    <mergeCell ref="A68:A70"/>
    <mergeCell ref="B68:B70"/>
    <mergeCell ref="A37:A39"/>
    <mergeCell ref="B37:B39"/>
    <mergeCell ref="A59:A61"/>
    <mergeCell ref="B59:B61"/>
    <mergeCell ref="A56:A58"/>
    <mergeCell ref="A1:G1"/>
    <mergeCell ref="I1:O1"/>
    <mergeCell ref="A2:G2"/>
    <mergeCell ref="I2:O2"/>
    <mergeCell ref="A4:G4"/>
    <mergeCell ref="I4:O4"/>
  </mergeCells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topLeftCell="A60" workbookViewId="0">
      <selection activeCell="B77" sqref="A28:B78"/>
    </sheetView>
  </sheetViews>
  <sheetFormatPr defaultRowHeight="15" x14ac:dyDescent="0.25"/>
  <cols>
    <col min="1" max="1" width="13.140625" customWidth="1"/>
    <col min="4" max="5" width="9.28515625" bestFit="1" customWidth="1"/>
    <col min="8" max="10" width="9.28515625" bestFit="1" customWidth="1"/>
    <col min="11" max="11" width="10.140625" customWidth="1"/>
    <col min="12" max="12" width="12" customWidth="1"/>
    <col min="13" max="13" width="12.42578125" customWidth="1"/>
    <col min="14" max="14" width="13.140625" customWidth="1"/>
    <col min="15" max="15" width="11" bestFit="1" customWidth="1"/>
  </cols>
  <sheetData>
    <row r="1" spans="1:15" x14ac:dyDescent="0.25">
      <c r="A1" s="31" t="s">
        <v>0</v>
      </c>
      <c r="B1" s="31"/>
      <c r="C1" s="31"/>
      <c r="D1" s="31"/>
      <c r="E1" s="31"/>
      <c r="F1" s="31"/>
      <c r="G1" s="31"/>
      <c r="I1" s="32" t="s">
        <v>1</v>
      </c>
      <c r="J1" s="33"/>
      <c r="K1" s="33"/>
      <c r="L1" s="33"/>
      <c r="M1" s="33"/>
      <c r="N1" s="33"/>
      <c r="O1" s="33"/>
    </row>
    <row r="2" spans="1:15" x14ac:dyDescent="0.25">
      <c r="A2" s="31" t="s">
        <v>2</v>
      </c>
      <c r="B2" s="31"/>
      <c r="C2" s="31"/>
      <c r="D2" s="31"/>
      <c r="E2" s="31"/>
      <c r="F2" s="31"/>
      <c r="G2" s="31"/>
      <c r="I2" s="31" t="s">
        <v>2</v>
      </c>
      <c r="J2" s="31"/>
      <c r="K2" s="31"/>
      <c r="L2" s="31"/>
      <c r="M2" s="31"/>
      <c r="N2" s="31"/>
      <c r="O2" s="31"/>
    </row>
    <row r="3" spans="1:15" x14ac:dyDescent="0.25">
      <c r="A3" s="1">
        <v>36251</v>
      </c>
      <c r="B3" s="1">
        <v>37169</v>
      </c>
      <c r="C3" s="1">
        <v>38008</v>
      </c>
      <c r="D3" s="1">
        <v>38846</v>
      </c>
      <c r="E3" s="1">
        <v>39549</v>
      </c>
      <c r="F3" s="1">
        <v>40025</v>
      </c>
      <c r="G3" s="1"/>
      <c r="I3" s="1"/>
      <c r="J3" s="1">
        <v>36251</v>
      </c>
      <c r="K3" s="1">
        <v>37169</v>
      </c>
      <c r="L3" s="1">
        <v>38008</v>
      </c>
      <c r="M3" s="1">
        <v>38846</v>
      </c>
      <c r="N3" s="1">
        <v>39549</v>
      </c>
      <c r="O3" s="1">
        <v>40025</v>
      </c>
    </row>
    <row r="4" spans="1:15" x14ac:dyDescent="0.25">
      <c r="A4" s="31" t="s">
        <v>3</v>
      </c>
      <c r="B4" s="31"/>
      <c r="C4" s="31"/>
      <c r="D4" s="31"/>
      <c r="E4" s="31"/>
      <c r="F4" s="31"/>
      <c r="G4" s="31"/>
      <c r="I4" s="31" t="s">
        <v>3</v>
      </c>
      <c r="J4" s="31"/>
      <c r="K4" s="31"/>
      <c r="L4" s="31"/>
      <c r="M4" s="31"/>
      <c r="N4" s="31"/>
      <c r="O4" s="31"/>
    </row>
    <row r="5" spans="1:15" x14ac:dyDescent="0.25">
      <c r="A5" s="2" t="s">
        <v>4</v>
      </c>
      <c r="B5" s="1">
        <v>36892</v>
      </c>
      <c r="C5" s="1">
        <v>37622</v>
      </c>
      <c r="D5" s="1">
        <v>38717</v>
      </c>
      <c r="E5" s="1">
        <v>39114</v>
      </c>
      <c r="F5" s="1">
        <v>39814</v>
      </c>
      <c r="G5" s="2" t="s">
        <v>5</v>
      </c>
      <c r="I5" s="2" t="s">
        <v>4</v>
      </c>
      <c r="J5" s="2">
        <v>1999</v>
      </c>
      <c r="K5" s="1">
        <v>36892</v>
      </c>
      <c r="L5" s="1">
        <v>37622</v>
      </c>
      <c r="M5" s="1">
        <v>38717</v>
      </c>
      <c r="N5" s="1">
        <v>39114</v>
      </c>
      <c r="O5" s="1">
        <v>39814</v>
      </c>
    </row>
    <row r="6" spans="1:15" x14ac:dyDescent="0.25">
      <c r="A6" s="3" t="s">
        <v>6</v>
      </c>
      <c r="B6" s="4">
        <f>K6-J6</f>
        <v>6.7166666666666686</v>
      </c>
      <c r="C6" s="4">
        <f>L6-K6</f>
        <v>7.1500000000000057</v>
      </c>
      <c r="D6" s="4">
        <f>M6-L6</f>
        <v>0</v>
      </c>
      <c r="E6" s="4">
        <f>N6-M6</f>
        <v>0</v>
      </c>
      <c r="F6" s="4">
        <f>O6-N6</f>
        <v>0</v>
      </c>
      <c r="G6" s="5">
        <f>SUM(B6:F6)</f>
        <v>13.866666666666674</v>
      </c>
      <c r="I6" s="3" t="s">
        <v>6</v>
      </c>
      <c r="J6" s="4">
        <v>223.79499999999999</v>
      </c>
      <c r="K6" s="4">
        <v>230.51166666666666</v>
      </c>
      <c r="L6" s="4">
        <v>237.66166666666666</v>
      </c>
      <c r="M6" s="4">
        <v>237.66166666666666</v>
      </c>
      <c r="N6" s="4">
        <f>219.38/12*13</f>
        <v>237.66166666666666</v>
      </c>
      <c r="O6" s="4">
        <f>219.38/12*13</f>
        <v>237.66166666666666</v>
      </c>
    </row>
    <row r="7" spans="1:15" x14ac:dyDescent="0.25">
      <c r="A7" s="3" t="s">
        <v>7</v>
      </c>
      <c r="B7" s="4">
        <f t="shared" ref="B7:F23" si="0">K7-J7</f>
        <v>13.368333333333396</v>
      </c>
      <c r="C7" s="4">
        <f t="shared" si="0"/>
        <v>17.344166666666638</v>
      </c>
      <c r="D7" s="4">
        <f t="shared" si="0"/>
        <v>23.270000000000039</v>
      </c>
      <c r="E7" s="4">
        <f t="shared" si="0"/>
        <v>26</v>
      </c>
      <c r="F7" s="4">
        <f t="shared" si="0"/>
        <v>18.199999999999989</v>
      </c>
      <c r="G7" s="5">
        <f t="shared" ref="G7:G24" si="1">SUM(B7:F7)</f>
        <v>98.182500000000061</v>
      </c>
      <c r="I7" s="3" t="s">
        <v>7</v>
      </c>
      <c r="J7" s="4">
        <v>281.42833333333328</v>
      </c>
      <c r="K7" s="4">
        <v>294.79666666666668</v>
      </c>
      <c r="L7" s="4">
        <v>312.14083333333332</v>
      </c>
      <c r="M7" s="4">
        <v>335.41083333333336</v>
      </c>
      <c r="N7" s="4">
        <f>333.61/12*13</f>
        <v>361.41083333333336</v>
      </c>
      <c r="O7" s="4">
        <f>350.41/12*13</f>
        <v>379.61083333333335</v>
      </c>
    </row>
    <row r="8" spans="1:15" x14ac:dyDescent="0.25">
      <c r="A8" s="3" t="s">
        <v>8</v>
      </c>
      <c r="B8" s="4">
        <f t="shared" si="0"/>
        <v>26.855833333333351</v>
      </c>
      <c r="C8" s="4">
        <f t="shared" si="0"/>
        <v>18.069999999999993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5">
        <f t="shared" si="1"/>
        <v>44.925833333333344</v>
      </c>
      <c r="I8" s="3" t="s">
        <v>8</v>
      </c>
      <c r="J8" s="4">
        <v>279.74916666666667</v>
      </c>
      <c r="K8" s="4">
        <v>306.60500000000002</v>
      </c>
      <c r="L8" s="4">
        <v>324.67500000000001</v>
      </c>
      <c r="M8" s="4">
        <v>324.67500000000001</v>
      </c>
      <c r="N8" s="4">
        <f>299.7/12*13</f>
        <v>324.67499999999995</v>
      </c>
      <c r="O8" s="4">
        <f>299.7/12*13</f>
        <v>324.67499999999995</v>
      </c>
    </row>
    <row r="9" spans="1:15" x14ac:dyDescent="0.25">
      <c r="A9" s="3" t="s">
        <v>9</v>
      </c>
      <c r="B9" s="6"/>
      <c r="C9" s="4"/>
      <c r="D9" s="4">
        <f t="shared" si="0"/>
        <v>48.75</v>
      </c>
      <c r="E9" s="4">
        <f t="shared" si="0"/>
        <v>0</v>
      </c>
      <c r="F9" s="4">
        <f t="shared" si="0"/>
        <v>0</v>
      </c>
      <c r="G9" s="5">
        <f t="shared" si="1"/>
        <v>48.75</v>
      </c>
      <c r="I9" s="3" t="s">
        <v>9</v>
      </c>
      <c r="J9" s="6"/>
      <c r="K9" s="6"/>
      <c r="L9" s="4">
        <v>336.47250000000003</v>
      </c>
      <c r="M9" s="4">
        <v>385.22250000000003</v>
      </c>
      <c r="N9" s="4">
        <f>355.59/12*13</f>
        <v>385.22249999999997</v>
      </c>
      <c r="O9" s="4">
        <f>355.59/12*13</f>
        <v>385.22249999999997</v>
      </c>
    </row>
    <row r="10" spans="1:15" x14ac:dyDescent="0.25">
      <c r="A10" s="3" t="s">
        <v>10</v>
      </c>
      <c r="B10" s="4">
        <f t="shared" si="0"/>
        <v>0</v>
      </c>
      <c r="C10" s="4">
        <f t="shared" si="0"/>
        <v>10.919999999999959</v>
      </c>
      <c r="D10" s="4">
        <f t="shared" si="0"/>
        <v>0</v>
      </c>
      <c r="E10" s="4">
        <f t="shared" si="0"/>
        <v>0</v>
      </c>
      <c r="F10" s="4">
        <f t="shared" si="0"/>
        <v>0</v>
      </c>
      <c r="G10" s="5">
        <f t="shared" si="1"/>
        <v>10.919999999999959</v>
      </c>
      <c r="I10" s="3" t="s">
        <v>10</v>
      </c>
      <c r="J10" s="4">
        <v>299.88833333333332</v>
      </c>
      <c r="K10" s="4">
        <v>299.88833333333332</v>
      </c>
      <c r="L10" s="4">
        <v>310.80833333333328</v>
      </c>
      <c r="M10" s="4">
        <v>310.80833333333328</v>
      </c>
      <c r="N10" s="4">
        <f>286.9/12*13</f>
        <v>310.80833333333328</v>
      </c>
      <c r="O10" s="4">
        <f>286.9/12*13</f>
        <v>310.80833333333328</v>
      </c>
    </row>
    <row r="11" spans="1:15" x14ac:dyDescent="0.25">
      <c r="A11" s="3" t="s">
        <v>11</v>
      </c>
      <c r="B11" s="4">
        <f t="shared" si="0"/>
        <v>0</v>
      </c>
      <c r="C11" s="4">
        <f t="shared" si="0"/>
        <v>35.879999999999995</v>
      </c>
      <c r="D11" s="4">
        <f t="shared" si="0"/>
        <v>60.450000000000045</v>
      </c>
      <c r="E11" s="4">
        <f t="shared" si="0"/>
        <v>57.199999999999932</v>
      </c>
      <c r="F11" s="4">
        <f t="shared" si="0"/>
        <v>39</v>
      </c>
      <c r="G11" s="5">
        <f t="shared" si="1"/>
        <v>192.52999999999997</v>
      </c>
      <c r="I11" s="3" t="s">
        <v>11</v>
      </c>
      <c r="J11" s="4">
        <v>563.97249999999997</v>
      </c>
      <c r="K11" s="4">
        <v>563.97249999999997</v>
      </c>
      <c r="L11" s="4">
        <v>599.85249999999996</v>
      </c>
      <c r="M11" s="4">
        <v>660.30250000000001</v>
      </c>
      <c r="N11" s="4">
        <f>662.31/12*13</f>
        <v>717.50249999999994</v>
      </c>
      <c r="O11" s="4">
        <f>698.31/12*13</f>
        <v>756.50249999999994</v>
      </c>
    </row>
    <row r="12" spans="1:15" x14ac:dyDescent="0.25">
      <c r="A12" s="3" t="s">
        <v>12</v>
      </c>
      <c r="B12" s="4">
        <f t="shared" si="0"/>
        <v>26.855833333333294</v>
      </c>
      <c r="C12" s="4">
        <f t="shared" si="0"/>
        <v>13.639166666666654</v>
      </c>
      <c r="D12" s="4">
        <f t="shared" si="0"/>
        <v>0</v>
      </c>
      <c r="E12" s="4">
        <f t="shared" si="0"/>
        <v>0</v>
      </c>
      <c r="F12" s="4">
        <f t="shared" si="0"/>
        <v>0</v>
      </c>
      <c r="G12" s="5">
        <f t="shared" si="1"/>
        <v>40.494999999999948</v>
      </c>
      <c r="I12" s="3" t="s">
        <v>12</v>
      </c>
      <c r="J12" s="4">
        <v>248.41916666666668</v>
      </c>
      <c r="K12" s="4">
        <v>275.27499999999998</v>
      </c>
      <c r="L12" s="4">
        <v>288.91416666666663</v>
      </c>
      <c r="M12" s="4">
        <v>288.91416666666663</v>
      </c>
      <c r="N12" s="4">
        <f>266.69/12*13</f>
        <v>288.91416666666663</v>
      </c>
      <c r="O12" s="4">
        <f>266.69/12*13</f>
        <v>288.91416666666663</v>
      </c>
    </row>
    <row r="13" spans="1:15" x14ac:dyDescent="0.25">
      <c r="A13" s="3" t="s">
        <v>13</v>
      </c>
      <c r="B13" s="4">
        <f t="shared" si="0"/>
        <v>13.433333333333337</v>
      </c>
      <c r="C13" s="4">
        <f t="shared" si="0"/>
        <v>18.71999999999997</v>
      </c>
      <c r="D13" s="4">
        <f t="shared" si="0"/>
        <v>0</v>
      </c>
      <c r="E13" s="4">
        <f t="shared" si="0"/>
        <v>0</v>
      </c>
      <c r="F13" s="4">
        <f t="shared" si="0"/>
        <v>0</v>
      </c>
      <c r="G13" s="5">
        <f t="shared" si="1"/>
        <v>32.153333333333308</v>
      </c>
      <c r="I13" s="3" t="s">
        <v>13</v>
      </c>
      <c r="J13" s="4">
        <v>306.04166666666669</v>
      </c>
      <c r="K13" s="4">
        <v>319.47500000000002</v>
      </c>
      <c r="L13" s="4">
        <v>338.19499999999999</v>
      </c>
      <c r="M13" s="4">
        <v>338.19499999999999</v>
      </c>
      <c r="N13" s="4">
        <f>312.18/12*13</f>
        <v>338.19499999999999</v>
      </c>
      <c r="O13" s="4">
        <f>312.18/12*13</f>
        <v>338.19499999999999</v>
      </c>
    </row>
    <row r="14" spans="1:15" x14ac:dyDescent="0.25">
      <c r="A14" s="3" t="s">
        <v>14</v>
      </c>
      <c r="B14" s="4">
        <f t="shared" si="0"/>
        <v>6.716666666666697</v>
      </c>
      <c r="C14" s="4">
        <f t="shared" si="0"/>
        <v>20.28000000000003</v>
      </c>
      <c r="D14" s="4">
        <f t="shared" si="0"/>
        <v>0</v>
      </c>
      <c r="E14" s="4">
        <f t="shared" si="0"/>
        <v>0</v>
      </c>
      <c r="F14" s="4">
        <f t="shared" si="0"/>
        <v>0</v>
      </c>
      <c r="G14" s="5">
        <f t="shared" si="1"/>
        <v>26.996666666666727</v>
      </c>
      <c r="I14" s="3" t="s">
        <v>14</v>
      </c>
      <c r="J14" s="4">
        <v>335.6925</v>
      </c>
      <c r="K14" s="4">
        <v>342.40916666666669</v>
      </c>
      <c r="L14" s="4">
        <v>362.68916666666672</v>
      </c>
      <c r="M14" s="4">
        <v>362.68916666666672</v>
      </c>
      <c r="N14" s="4">
        <f>334.79/12*13</f>
        <v>362.68916666666672</v>
      </c>
      <c r="O14" s="4">
        <f>334.79/12*13</f>
        <v>362.68916666666672</v>
      </c>
    </row>
    <row r="15" spans="1:15" x14ac:dyDescent="0.25">
      <c r="A15" s="3" t="s">
        <v>15</v>
      </c>
      <c r="B15" s="6"/>
      <c r="C15" s="4"/>
      <c r="D15" s="4">
        <f t="shared" si="0"/>
        <v>119.60000000000002</v>
      </c>
      <c r="E15" s="4">
        <f t="shared" si="0"/>
        <v>137.80000000000007</v>
      </c>
      <c r="F15" s="4">
        <f t="shared" si="0"/>
        <v>104</v>
      </c>
      <c r="G15" s="5">
        <f t="shared" si="1"/>
        <v>361.40000000000009</v>
      </c>
      <c r="I15" s="3" t="s">
        <v>15</v>
      </c>
      <c r="J15" s="6"/>
      <c r="K15" s="6"/>
      <c r="L15" s="4">
        <v>434.65499999999997</v>
      </c>
      <c r="M15" s="4">
        <v>554.255</v>
      </c>
      <c r="N15" s="4">
        <f>638.82/12*13</f>
        <v>692.05500000000006</v>
      </c>
      <c r="O15" s="4">
        <f>734.82/12*13</f>
        <v>796.05500000000006</v>
      </c>
    </row>
    <row r="16" spans="1:15" x14ac:dyDescent="0.25">
      <c r="A16" s="3" t="s">
        <v>16</v>
      </c>
      <c r="B16" s="4">
        <f t="shared" si="0"/>
        <v>33.561666666666724</v>
      </c>
      <c r="C16" s="4">
        <f t="shared" si="0"/>
        <v>21.189999999999998</v>
      </c>
      <c r="D16" s="4">
        <f t="shared" si="0"/>
        <v>0</v>
      </c>
      <c r="E16" s="4">
        <f t="shared" si="0"/>
        <v>0</v>
      </c>
      <c r="F16" s="4">
        <f t="shared" si="0"/>
        <v>0</v>
      </c>
      <c r="G16" s="5">
        <f t="shared" si="1"/>
        <v>54.751666666666722</v>
      </c>
      <c r="I16" s="3" t="s">
        <v>16</v>
      </c>
      <c r="J16" s="4">
        <v>447.6008333333333</v>
      </c>
      <c r="K16" s="4">
        <v>481.16250000000002</v>
      </c>
      <c r="L16" s="4">
        <v>502.35250000000002</v>
      </c>
      <c r="M16" s="4">
        <v>502.35250000000002</v>
      </c>
      <c r="N16" s="4">
        <f>463.71/12*13</f>
        <v>502.35249999999996</v>
      </c>
      <c r="O16" s="4">
        <f>463.71/12*13</f>
        <v>502.35249999999996</v>
      </c>
    </row>
    <row r="17" spans="1:15" x14ac:dyDescent="0.25">
      <c r="A17" s="3" t="s">
        <v>17</v>
      </c>
      <c r="B17" s="4">
        <f t="shared" si="0"/>
        <v>53.711666666666645</v>
      </c>
      <c r="C17" s="4">
        <f t="shared" si="0"/>
        <v>30.550000000000068</v>
      </c>
      <c r="D17" s="4">
        <f t="shared" si="0"/>
        <v>34.709999999999923</v>
      </c>
      <c r="E17" s="4">
        <f t="shared" si="0"/>
        <v>13.000000000000114</v>
      </c>
      <c r="F17" s="4">
        <f t="shared" si="0"/>
        <v>5.1999999999999318</v>
      </c>
      <c r="G17" s="5">
        <f t="shared" si="1"/>
        <v>137.17166666666668</v>
      </c>
      <c r="I17" s="3" t="s">
        <v>17</v>
      </c>
      <c r="J17" s="4">
        <v>463.81833333333333</v>
      </c>
      <c r="K17" s="4">
        <v>517.53</v>
      </c>
      <c r="L17" s="4">
        <v>548.08000000000004</v>
      </c>
      <c r="M17" s="4">
        <v>582.79</v>
      </c>
      <c r="N17" s="4">
        <f>549.96/12*13</f>
        <v>595.79000000000008</v>
      </c>
      <c r="O17" s="4">
        <f>554.76/12*13</f>
        <v>600.99</v>
      </c>
    </row>
    <row r="18" spans="1:15" x14ac:dyDescent="0.25">
      <c r="A18" s="3" t="s">
        <v>18</v>
      </c>
      <c r="B18" s="4">
        <f t="shared" si="0"/>
        <v>46.995000000000005</v>
      </c>
      <c r="C18" s="4">
        <f t="shared" si="0"/>
        <v>39.010833333333267</v>
      </c>
      <c r="D18" s="4">
        <f t="shared" si="0"/>
        <v>0</v>
      </c>
      <c r="E18" s="4">
        <f t="shared" si="0"/>
        <v>0</v>
      </c>
      <c r="F18" s="4">
        <f t="shared" si="0"/>
        <v>0</v>
      </c>
      <c r="G18" s="5">
        <f t="shared" si="1"/>
        <v>86.005833333333271</v>
      </c>
      <c r="I18" s="3" t="s">
        <v>18</v>
      </c>
      <c r="J18" s="4">
        <v>615.44166666666672</v>
      </c>
      <c r="K18" s="4">
        <v>662.43666666666672</v>
      </c>
      <c r="L18" s="4">
        <v>701.44749999999999</v>
      </c>
      <c r="M18" s="4">
        <v>701.44749999999999</v>
      </c>
      <c r="N18" s="4">
        <f>647.49/12*13</f>
        <v>701.44749999999999</v>
      </c>
      <c r="O18" s="4">
        <f>647.49/12*13</f>
        <v>701.44749999999999</v>
      </c>
    </row>
    <row r="19" spans="1:15" x14ac:dyDescent="0.25">
      <c r="A19" s="3" t="s">
        <v>19</v>
      </c>
      <c r="B19" s="6"/>
      <c r="C19" s="4"/>
      <c r="D19" s="4">
        <f t="shared" si="0"/>
        <v>54.600000000000023</v>
      </c>
      <c r="E19" s="4">
        <f t="shared" si="0"/>
        <v>38.999999999999886</v>
      </c>
      <c r="F19" s="4">
        <f t="shared" si="0"/>
        <v>10.400000000000205</v>
      </c>
      <c r="G19" s="5">
        <f t="shared" si="1"/>
        <v>104.00000000000011</v>
      </c>
      <c r="I19" s="3" t="s">
        <v>19</v>
      </c>
      <c r="J19" s="6"/>
      <c r="K19" s="6"/>
      <c r="L19" s="4">
        <v>742.31083333333333</v>
      </c>
      <c r="M19" s="4">
        <v>796.91083333333336</v>
      </c>
      <c r="N19" s="4">
        <f>771.61/12*13</f>
        <v>835.91083333333324</v>
      </c>
      <c r="O19" s="4">
        <f>781.21/12*13</f>
        <v>846.31083333333345</v>
      </c>
    </row>
    <row r="20" spans="1:15" x14ac:dyDescent="0.25">
      <c r="A20" s="3" t="s">
        <v>20</v>
      </c>
      <c r="B20" s="4">
        <f t="shared" si="0"/>
        <v>0</v>
      </c>
      <c r="C20" s="4">
        <f t="shared" si="0"/>
        <v>60.569166666666661</v>
      </c>
      <c r="D20" s="4">
        <f t="shared" si="0"/>
        <v>0</v>
      </c>
      <c r="E20" s="4">
        <f t="shared" si="0"/>
        <v>0</v>
      </c>
      <c r="F20" s="4">
        <f t="shared" si="0"/>
        <v>0</v>
      </c>
      <c r="G20" s="5">
        <f t="shared" si="1"/>
        <v>60.569166666666661</v>
      </c>
      <c r="I20" s="3" t="s">
        <v>20</v>
      </c>
      <c r="J20" s="4">
        <v>1063.0425</v>
      </c>
      <c r="K20" s="4">
        <v>1063.0425</v>
      </c>
      <c r="L20" s="4">
        <v>1123.6116666666667</v>
      </c>
      <c r="M20" s="4">
        <v>1123.6116666666667</v>
      </c>
      <c r="N20" s="4">
        <f>1037.18/12*13</f>
        <v>1123.6116666666667</v>
      </c>
      <c r="O20" s="4">
        <f>1037.18/12*13</f>
        <v>1123.6116666666667</v>
      </c>
    </row>
    <row r="21" spans="1:15" x14ac:dyDescent="0.25">
      <c r="A21" s="3" t="s">
        <v>21</v>
      </c>
      <c r="B21" s="4">
        <f t="shared" si="0"/>
        <v>0</v>
      </c>
      <c r="C21" s="4">
        <f t="shared" si="0"/>
        <v>108.55000000000018</v>
      </c>
      <c r="D21" s="4">
        <f t="shared" si="0"/>
        <v>147.56083333333345</v>
      </c>
      <c r="E21" s="4">
        <f t="shared" si="0"/>
        <v>127.39999999999964</v>
      </c>
      <c r="F21" s="4">
        <f t="shared" si="0"/>
        <v>84.5</v>
      </c>
      <c r="G21" s="5">
        <f t="shared" si="1"/>
        <v>468.01083333333327</v>
      </c>
      <c r="I21" s="3" t="s">
        <v>21</v>
      </c>
      <c r="J21" s="4">
        <v>1844.0933333333332</v>
      </c>
      <c r="K21" s="4">
        <v>1844.0933333333332</v>
      </c>
      <c r="L21" s="4">
        <v>1952.6433333333334</v>
      </c>
      <c r="M21" s="4">
        <v>2100.2041666666669</v>
      </c>
      <c r="N21" s="4">
        <f>2056.25/12*13</f>
        <v>2227.6041666666665</v>
      </c>
      <c r="O21" s="4">
        <f>2134.25/12*13</f>
        <v>2312.1041666666665</v>
      </c>
    </row>
    <row r="22" spans="1:15" x14ac:dyDescent="0.25">
      <c r="A22" s="3" t="s">
        <v>22</v>
      </c>
      <c r="B22" s="4">
        <f t="shared" si="0"/>
        <v>93.990000000000009</v>
      </c>
      <c r="C22" s="4">
        <f t="shared" si="0"/>
        <v>62.660000000000082</v>
      </c>
      <c r="D22" s="4">
        <f t="shared" si="0"/>
        <v>0</v>
      </c>
      <c r="E22" s="4">
        <f t="shared" si="0"/>
        <v>0</v>
      </c>
      <c r="F22" s="4">
        <f t="shared" si="0"/>
        <v>0</v>
      </c>
      <c r="G22" s="5">
        <f t="shared" si="1"/>
        <v>156.65000000000009</v>
      </c>
      <c r="I22" s="3" t="s">
        <v>22</v>
      </c>
      <c r="J22" s="4">
        <v>969.60500000000002</v>
      </c>
      <c r="K22" s="4">
        <v>1063.595</v>
      </c>
      <c r="L22" s="4">
        <v>1126.2550000000001</v>
      </c>
      <c r="M22" s="4">
        <v>1126.2550000000001</v>
      </c>
      <c r="N22" s="4">
        <f>1039.62/12*13</f>
        <v>1126.2549999999999</v>
      </c>
      <c r="O22" s="4">
        <f>1039.62/12*13</f>
        <v>1126.2549999999999</v>
      </c>
    </row>
    <row r="23" spans="1:15" x14ac:dyDescent="0.25">
      <c r="A23" s="3" t="s">
        <v>23</v>
      </c>
      <c r="B23" s="4">
        <f t="shared" si="0"/>
        <v>40.289166666666688</v>
      </c>
      <c r="C23" s="4">
        <f t="shared" si="0"/>
        <v>68.25</v>
      </c>
      <c r="D23" s="4">
        <f t="shared" si="0"/>
        <v>0</v>
      </c>
      <c r="E23" s="4">
        <f t="shared" si="0"/>
        <v>0</v>
      </c>
      <c r="F23" s="4">
        <f t="shared" si="0"/>
        <v>0</v>
      </c>
      <c r="G23" s="5">
        <f t="shared" si="1"/>
        <v>108.53916666666669</v>
      </c>
      <c r="I23" s="3" t="s">
        <v>23</v>
      </c>
      <c r="J23" s="4">
        <v>1118.9858333333334</v>
      </c>
      <c r="K23" s="4">
        <v>1159.2750000000001</v>
      </c>
      <c r="L23" s="4">
        <v>1227.5250000000001</v>
      </c>
      <c r="M23" s="4">
        <v>1227.5250000000001</v>
      </c>
      <c r="N23" s="4">
        <f>1133.1/12*13</f>
        <v>1227.5249999999999</v>
      </c>
      <c r="O23" s="4">
        <f>1133.1/12*13</f>
        <v>1227.5249999999999</v>
      </c>
    </row>
    <row r="24" spans="1:15" x14ac:dyDescent="0.25">
      <c r="A24" s="3" t="s">
        <v>24</v>
      </c>
      <c r="B24" s="7"/>
      <c r="C24" s="4"/>
      <c r="D24" s="4">
        <f>M24-L24</f>
        <v>189.15000000000009</v>
      </c>
      <c r="E24" s="4">
        <f>N24-M24</f>
        <v>191.10000000000014</v>
      </c>
      <c r="F24" s="4">
        <f>O24-N24</f>
        <v>93.599999999999909</v>
      </c>
      <c r="G24" s="5">
        <f t="shared" si="1"/>
        <v>473.85000000000014</v>
      </c>
      <c r="I24" s="3" t="s">
        <v>24</v>
      </c>
      <c r="J24" s="8"/>
      <c r="K24" s="7"/>
      <c r="L24" s="4">
        <v>1510.665</v>
      </c>
      <c r="M24" s="4">
        <v>1699.8150000000001</v>
      </c>
      <c r="N24" s="4">
        <f>1745.46/12*13</f>
        <v>1890.9150000000002</v>
      </c>
      <c r="O24" s="4">
        <f>1831.86/12*13</f>
        <v>1984.5150000000001</v>
      </c>
    </row>
    <row r="27" spans="1:15" ht="39" customHeight="1" x14ac:dyDescent="0.25">
      <c r="A27" s="29" t="s">
        <v>41</v>
      </c>
      <c r="B27" s="29" t="s">
        <v>42</v>
      </c>
      <c r="C27" s="29" t="s">
        <v>46</v>
      </c>
      <c r="D27" s="10">
        <v>36525</v>
      </c>
      <c r="E27" s="10">
        <v>36891</v>
      </c>
      <c r="F27" s="10">
        <v>37256</v>
      </c>
      <c r="G27" s="10">
        <v>37621</v>
      </c>
      <c r="H27" s="10">
        <v>38353</v>
      </c>
      <c r="I27" s="10">
        <v>38718</v>
      </c>
      <c r="J27" s="10">
        <v>39083</v>
      </c>
      <c r="K27" s="10">
        <v>39448</v>
      </c>
      <c r="L27" s="29" t="s">
        <v>44</v>
      </c>
      <c r="M27" s="29" t="s">
        <v>43</v>
      </c>
      <c r="N27" s="29" t="s">
        <v>45</v>
      </c>
      <c r="O27" s="29" t="s">
        <v>47</v>
      </c>
    </row>
    <row r="28" spans="1:15" x14ac:dyDescent="0.25">
      <c r="A28" s="30"/>
      <c r="B28" s="30"/>
      <c r="C28" s="17" t="s">
        <v>6</v>
      </c>
      <c r="D28" s="18"/>
      <c r="E28" s="18"/>
      <c r="F28" s="18"/>
      <c r="G28" s="18"/>
      <c r="H28" s="30" t="s">
        <v>33</v>
      </c>
      <c r="I28" s="18"/>
      <c r="J28" s="18"/>
      <c r="K28" s="18"/>
      <c r="L28" s="19"/>
      <c r="M28" s="20">
        <f>O6</f>
        <v>237.66166666666666</v>
      </c>
      <c r="N28" s="21">
        <f>L6</f>
        <v>237.66166666666666</v>
      </c>
      <c r="O28" s="23">
        <f>M28-N28</f>
        <v>0</v>
      </c>
    </row>
    <row r="29" spans="1:15" ht="24" customHeight="1" x14ac:dyDescent="0.25">
      <c r="A29" s="29"/>
      <c r="B29" s="29"/>
      <c r="C29" s="12" t="s">
        <v>10</v>
      </c>
      <c r="D29" s="13"/>
      <c r="E29" s="13"/>
      <c r="F29" s="13"/>
      <c r="G29" s="13"/>
      <c r="H29" s="13"/>
      <c r="I29" s="29" t="s">
        <v>40</v>
      </c>
      <c r="J29" s="13"/>
      <c r="K29" s="13"/>
      <c r="L29" s="9">
        <v>0.5</v>
      </c>
      <c r="M29" s="15">
        <f>O10*L29</f>
        <v>155.40416666666664</v>
      </c>
      <c r="N29" s="14">
        <f>M10*L29</f>
        <v>155.40416666666664</v>
      </c>
      <c r="O29" s="23">
        <f t="shared" ref="O29:O78" si="2">M29-N29</f>
        <v>0</v>
      </c>
    </row>
    <row r="30" spans="1:15" x14ac:dyDescent="0.25">
      <c r="A30" s="35"/>
      <c r="B30" s="35"/>
      <c r="C30" s="17" t="s">
        <v>13</v>
      </c>
      <c r="D30" s="30" t="s">
        <v>28</v>
      </c>
      <c r="E30" s="18"/>
      <c r="F30" s="18"/>
      <c r="G30" s="30"/>
      <c r="H30" s="18"/>
      <c r="I30" s="18"/>
      <c r="J30" s="30"/>
      <c r="K30" s="18"/>
      <c r="L30" s="22"/>
      <c r="M30" s="20">
        <f>O10+O11</f>
        <v>1067.3108333333332</v>
      </c>
      <c r="N30" s="21">
        <f>J10+J11</f>
        <v>863.86083333333329</v>
      </c>
      <c r="O30" s="23">
        <f t="shared" si="2"/>
        <v>203.44999999999993</v>
      </c>
    </row>
    <row r="31" spans="1:15" x14ac:dyDescent="0.25">
      <c r="A31" s="35"/>
      <c r="B31" s="35"/>
      <c r="C31" s="17"/>
      <c r="D31" s="30"/>
      <c r="E31" s="18"/>
      <c r="F31" s="18"/>
      <c r="G31" s="30" t="s">
        <v>26</v>
      </c>
      <c r="H31" s="18"/>
      <c r="I31" s="18"/>
      <c r="J31" s="30"/>
      <c r="K31" s="18"/>
      <c r="L31" s="22"/>
      <c r="M31" s="20">
        <f>O12</f>
        <v>288.91416666666663</v>
      </c>
      <c r="N31" s="21">
        <f>K12</f>
        <v>275.27499999999998</v>
      </c>
      <c r="O31" s="23">
        <f t="shared" si="2"/>
        <v>13.639166666666654</v>
      </c>
    </row>
    <row r="32" spans="1:15" x14ac:dyDescent="0.25">
      <c r="A32" s="35"/>
      <c r="B32" s="35"/>
      <c r="C32" s="17"/>
      <c r="D32" s="30"/>
      <c r="E32" s="18"/>
      <c r="F32" s="18"/>
      <c r="G32" s="30"/>
      <c r="H32" s="18"/>
      <c r="I32" s="18"/>
      <c r="J32" s="30" t="s">
        <v>29</v>
      </c>
      <c r="K32" s="18"/>
      <c r="L32" s="22"/>
      <c r="M32" s="20">
        <f>O13</f>
        <v>338.19499999999999</v>
      </c>
      <c r="N32" s="21">
        <f>M13</f>
        <v>338.19499999999999</v>
      </c>
      <c r="O32" s="23">
        <f t="shared" si="2"/>
        <v>0</v>
      </c>
    </row>
    <row r="33" spans="1:15" x14ac:dyDescent="0.25">
      <c r="A33" s="34"/>
      <c r="B33" s="34"/>
      <c r="C33" s="12" t="s">
        <v>13</v>
      </c>
      <c r="D33" s="13"/>
      <c r="E33" s="29" t="s">
        <v>26</v>
      </c>
      <c r="F33" s="13"/>
      <c r="G33" s="13"/>
      <c r="H33" s="29"/>
      <c r="I33" s="13"/>
      <c r="J33" s="13"/>
      <c r="K33" s="13"/>
      <c r="L33" s="9"/>
      <c r="M33" s="15">
        <f>O12</f>
        <v>288.91416666666663</v>
      </c>
      <c r="N33" s="14">
        <f>J12</f>
        <v>248.41916666666668</v>
      </c>
      <c r="O33" s="23">
        <f t="shared" si="2"/>
        <v>40.494999999999948</v>
      </c>
    </row>
    <row r="34" spans="1:15" x14ac:dyDescent="0.25">
      <c r="A34" s="34"/>
      <c r="B34" s="34"/>
      <c r="C34" s="12"/>
      <c r="D34" s="13"/>
      <c r="E34" s="29"/>
      <c r="F34" s="13"/>
      <c r="G34" s="13"/>
      <c r="H34" s="29" t="s">
        <v>29</v>
      </c>
      <c r="I34" s="13"/>
      <c r="J34" s="13"/>
      <c r="K34" s="13"/>
      <c r="L34" s="9"/>
      <c r="M34" s="15">
        <f>O13</f>
        <v>338.19499999999999</v>
      </c>
      <c r="N34" s="14">
        <f>L13</f>
        <v>338.19499999999999</v>
      </c>
      <c r="O34" s="23">
        <f t="shared" si="2"/>
        <v>0</v>
      </c>
    </row>
    <row r="35" spans="1:15" x14ac:dyDescent="0.25">
      <c r="A35" s="35"/>
      <c r="B35" s="35"/>
      <c r="C35" s="17" t="s">
        <v>13</v>
      </c>
      <c r="D35" s="18"/>
      <c r="E35" s="30" t="s">
        <v>26</v>
      </c>
      <c r="F35" s="18"/>
      <c r="G35" s="18"/>
      <c r="H35" s="30"/>
      <c r="I35" s="18"/>
      <c r="J35" s="18"/>
      <c r="K35" s="18"/>
      <c r="L35" s="22"/>
      <c r="M35" s="20">
        <f>O12</f>
        <v>288.91416666666663</v>
      </c>
      <c r="N35" s="21">
        <f>J12</f>
        <v>248.41916666666668</v>
      </c>
      <c r="O35" s="23">
        <f t="shared" si="2"/>
        <v>40.494999999999948</v>
      </c>
    </row>
    <row r="36" spans="1:15" x14ac:dyDescent="0.25">
      <c r="A36" s="35"/>
      <c r="B36" s="35"/>
      <c r="C36" s="17"/>
      <c r="D36" s="18"/>
      <c r="E36" s="30"/>
      <c r="F36" s="18"/>
      <c r="G36" s="18"/>
      <c r="H36" s="30" t="s">
        <v>29</v>
      </c>
      <c r="I36" s="18"/>
      <c r="J36" s="18"/>
      <c r="K36" s="18"/>
      <c r="L36" s="22"/>
      <c r="M36" s="20">
        <f>O13</f>
        <v>338.19499999999999</v>
      </c>
      <c r="N36" s="21">
        <f>L13</f>
        <v>338.19499999999999</v>
      </c>
      <c r="O36" s="23">
        <f t="shared" si="2"/>
        <v>0</v>
      </c>
    </row>
    <row r="37" spans="1:15" x14ac:dyDescent="0.25">
      <c r="A37" s="34"/>
      <c r="B37" s="34"/>
      <c r="C37" s="12" t="s">
        <v>14</v>
      </c>
      <c r="D37" s="29" t="s">
        <v>26</v>
      </c>
      <c r="E37" s="13"/>
      <c r="F37" s="29"/>
      <c r="G37" s="13"/>
      <c r="H37" s="13"/>
      <c r="I37" s="29"/>
      <c r="J37" s="13"/>
      <c r="K37" s="13"/>
      <c r="L37" s="9"/>
      <c r="M37" s="15">
        <f>O12</f>
        <v>288.91416666666663</v>
      </c>
      <c r="N37" s="14">
        <f>J12</f>
        <v>248.41916666666668</v>
      </c>
      <c r="O37" s="23">
        <f t="shared" si="2"/>
        <v>40.494999999999948</v>
      </c>
    </row>
    <row r="38" spans="1:15" x14ac:dyDescent="0.25">
      <c r="A38" s="34"/>
      <c r="B38" s="34"/>
      <c r="C38" s="12"/>
      <c r="D38" s="29"/>
      <c r="E38" s="13"/>
      <c r="F38" s="29" t="s">
        <v>29</v>
      </c>
      <c r="G38" s="13"/>
      <c r="H38" s="13"/>
      <c r="I38" s="29"/>
      <c r="J38" s="13"/>
      <c r="K38" s="13"/>
      <c r="L38" s="9"/>
      <c r="M38" s="15">
        <f>O13</f>
        <v>338.19499999999999</v>
      </c>
      <c r="N38" s="14">
        <f>K13</f>
        <v>319.47500000000002</v>
      </c>
      <c r="O38" s="23">
        <f t="shared" si="2"/>
        <v>18.71999999999997</v>
      </c>
    </row>
    <row r="39" spans="1:15" x14ac:dyDescent="0.25">
      <c r="A39" s="34"/>
      <c r="B39" s="34"/>
      <c r="C39" s="12"/>
      <c r="D39" s="29"/>
      <c r="E39" s="13"/>
      <c r="F39" s="29"/>
      <c r="G39" s="13"/>
      <c r="H39" s="13"/>
      <c r="I39" s="29" t="s">
        <v>38</v>
      </c>
      <c r="J39" s="13"/>
      <c r="K39" s="13"/>
      <c r="L39" s="9"/>
      <c r="M39" s="15">
        <f>O14</f>
        <v>362.68916666666672</v>
      </c>
      <c r="N39" s="14">
        <f>L14</f>
        <v>362.68916666666672</v>
      </c>
      <c r="O39" s="23">
        <f t="shared" si="2"/>
        <v>0</v>
      </c>
    </row>
    <row r="40" spans="1:15" x14ac:dyDescent="0.25">
      <c r="A40" s="35"/>
      <c r="B40" s="35"/>
      <c r="C40" s="17" t="s">
        <v>14</v>
      </c>
      <c r="D40" s="30" t="s">
        <v>26</v>
      </c>
      <c r="E40" s="18"/>
      <c r="F40" s="30"/>
      <c r="G40" s="18"/>
      <c r="H40" s="30"/>
      <c r="I40" s="18"/>
      <c r="J40" s="18"/>
      <c r="K40" s="18"/>
      <c r="L40" s="22"/>
      <c r="M40" s="20">
        <f>O12</f>
        <v>288.91416666666663</v>
      </c>
      <c r="N40" s="21">
        <f>J12</f>
        <v>248.41916666666668</v>
      </c>
      <c r="O40" s="23">
        <f t="shared" si="2"/>
        <v>40.494999999999948</v>
      </c>
    </row>
    <row r="41" spans="1:15" x14ac:dyDescent="0.25">
      <c r="A41" s="35"/>
      <c r="B41" s="35"/>
      <c r="C41" s="17"/>
      <c r="D41" s="30"/>
      <c r="E41" s="18"/>
      <c r="F41" s="30" t="s">
        <v>29</v>
      </c>
      <c r="G41" s="18"/>
      <c r="H41" s="30"/>
      <c r="I41" s="18"/>
      <c r="J41" s="18"/>
      <c r="K41" s="18"/>
      <c r="L41" s="22"/>
      <c r="M41" s="20">
        <f>O13</f>
        <v>338.19499999999999</v>
      </c>
      <c r="N41" s="21">
        <f>K13</f>
        <v>319.47500000000002</v>
      </c>
      <c r="O41" s="23">
        <f t="shared" si="2"/>
        <v>18.71999999999997</v>
      </c>
    </row>
    <row r="42" spans="1:15" x14ac:dyDescent="0.25">
      <c r="A42" s="35"/>
      <c r="B42" s="35"/>
      <c r="C42" s="17"/>
      <c r="D42" s="30"/>
      <c r="E42" s="18"/>
      <c r="F42" s="30"/>
      <c r="G42" s="18"/>
      <c r="H42" s="30" t="s">
        <v>38</v>
      </c>
      <c r="I42" s="18"/>
      <c r="J42" s="18"/>
      <c r="K42" s="18"/>
      <c r="L42" s="22"/>
      <c r="M42" s="20">
        <f>O14</f>
        <v>362.68916666666672</v>
      </c>
      <c r="N42" s="21">
        <f>L14</f>
        <v>362.68916666666672</v>
      </c>
      <c r="O42" s="23">
        <f t="shared" si="2"/>
        <v>0</v>
      </c>
    </row>
    <row r="43" spans="1:15" ht="22.5" x14ac:dyDescent="0.25">
      <c r="A43" s="29"/>
      <c r="B43" s="29"/>
      <c r="C43" s="12" t="s">
        <v>16</v>
      </c>
      <c r="D43" s="13"/>
      <c r="E43" s="13"/>
      <c r="F43" s="13"/>
      <c r="G43" s="13"/>
      <c r="H43" s="13"/>
      <c r="I43" s="29" t="s">
        <v>32</v>
      </c>
      <c r="J43" s="13"/>
      <c r="K43" s="13"/>
      <c r="L43" s="9"/>
      <c r="M43" s="14">
        <f>O16</f>
        <v>502.35249999999996</v>
      </c>
      <c r="N43" s="14">
        <f>M16</f>
        <v>502.35250000000002</v>
      </c>
      <c r="O43" s="23">
        <f t="shared" si="2"/>
        <v>0</v>
      </c>
    </row>
    <row r="44" spans="1:15" ht="26.25" customHeight="1" x14ac:dyDescent="0.25">
      <c r="A44" s="30"/>
      <c r="B44" s="30"/>
      <c r="C44" s="17" t="s">
        <v>16</v>
      </c>
      <c r="D44" s="18"/>
      <c r="E44" s="18"/>
      <c r="F44" s="18"/>
      <c r="G44" s="18"/>
      <c r="H44" s="30" t="s">
        <v>30</v>
      </c>
      <c r="I44" s="18"/>
      <c r="J44" s="18"/>
      <c r="K44" s="18"/>
      <c r="L44" s="22"/>
      <c r="M44" s="21">
        <f>O16</f>
        <v>502.35249999999996</v>
      </c>
      <c r="N44" s="21">
        <f>L16</f>
        <v>502.35250000000002</v>
      </c>
      <c r="O44" s="23">
        <f t="shared" si="2"/>
        <v>0</v>
      </c>
    </row>
    <row r="45" spans="1:15" x14ac:dyDescent="0.25">
      <c r="A45" s="29"/>
      <c r="B45" s="29"/>
      <c r="C45" s="12" t="s">
        <v>16</v>
      </c>
      <c r="D45" s="29"/>
      <c r="E45" s="13"/>
      <c r="F45" s="13"/>
      <c r="G45" s="13"/>
      <c r="H45" s="13"/>
      <c r="I45" s="29" t="s">
        <v>30</v>
      </c>
      <c r="J45" s="13"/>
      <c r="K45" s="13"/>
      <c r="L45" s="9"/>
      <c r="M45" s="14">
        <f>O16</f>
        <v>502.35249999999996</v>
      </c>
      <c r="N45" s="14">
        <f>L16</f>
        <v>502.35250000000002</v>
      </c>
      <c r="O45" s="23">
        <f t="shared" si="2"/>
        <v>0</v>
      </c>
    </row>
    <row r="46" spans="1:15" ht="34.5" customHeight="1" x14ac:dyDescent="0.25">
      <c r="A46" s="30"/>
      <c r="B46" s="30"/>
      <c r="C46" s="17" t="s">
        <v>16</v>
      </c>
      <c r="D46" s="18"/>
      <c r="E46" s="30"/>
      <c r="F46" s="18"/>
      <c r="G46" s="18"/>
      <c r="H46" s="18"/>
      <c r="I46" s="30" t="s">
        <v>30</v>
      </c>
      <c r="J46" s="18"/>
      <c r="K46" s="18"/>
      <c r="L46" s="22">
        <v>1</v>
      </c>
      <c r="M46" s="21">
        <f>O16*L46</f>
        <v>502.35249999999996</v>
      </c>
      <c r="N46" s="20">
        <f>L16*L46</f>
        <v>502.35250000000002</v>
      </c>
      <c r="O46" s="23">
        <f t="shared" si="2"/>
        <v>0</v>
      </c>
    </row>
    <row r="47" spans="1:15" x14ac:dyDescent="0.25">
      <c r="A47" s="34"/>
      <c r="B47" s="34"/>
      <c r="C47" s="12" t="s">
        <v>17</v>
      </c>
      <c r="D47" s="13"/>
      <c r="E47" s="29"/>
      <c r="F47" s="13"/>
      <c r="G47" s="29" t="s">
        <v>16</v>
      </c>
      <c r="H47" s="13"/>
      <c r="I47" s="13"/>
      <c r="J47" s="29"/>
      <c r="K47" s="13"/>
      <c r="L47" s="9"/>
      <c r="M47" s="14">
        <f>O16</f>
        <v>502.35249999999996</v>
      </c>
      <c r="N47" s="14">
        <f>K16</f>
        <v>481.16250000000002</v>
      </c>
      <c r="O47" s="23">
        <f t="shared" si="2"/>
        <v>21.189999999999941</v>
      </c>
    </row>
    <row r="48" spans="1:15" x14ac:dyDescent="0.25">
      <c r="A48" s="34"/>
      <c r="B48" s="34"/>
      <c r="C48" s="12"/>
      <c r="D48" s="13"/>
      <c r="E48" s="29"/>
      <c r="F48" s="13"/>
      <c r="G48" s="29"/>
      <c r="H48" s="13"/>
      <c r="I48" s="13"/>
      <c r="J48" s="29" t="s">
        <v>27</v>
      </c>
      <c r="K48" s="13"/>
      <c r="L48" s="9"/>
      <c r="M48" s="14">
        <f>O17</f>
        <v>600.99</v>
      </c>
      <c r="N48" s="14">
        <f>M17</f>
        <v>582.79</v>
      </c>
      <c r="O48" s="23">
        <f t="shared" si="2"/>
        <v>18.200000000000045</v>
      </c>
    </row>
    <row r="49" spans="1:15" x14ac:dyDescent="0.25">
      <c r="A49" s="35"/>
      <c r="B49" s="35"/>
      <c r="C49" s="17" t="s">
        <v>17</v>
      </c>
      <c r="D49" s="30"/>
      <c r="E49" s="18"/>
      <c r="F49" s="30" t="s">
        <v>30</v>
      </c>
      <c r="G49" s="18"/>
      <c r="H49" s="30"/>
      <c r="I49" s="18"/>
      <c r="J49" s="18"/>
      <c r="K49" s="18"/>
      <c r="L49" s="22"/>
      <c r="M49" s="21">
        <f>O16</f>
        <v>502.35249999999996</v>
      </c>
      <c r="N49" s="21">
        <f>K16</f>
        <v>481.16250000000002</v>
      </c>
      <c r="O49" s="23">
        <f t="shared" si="2"/>
        <v>21.189999999999941</v>
      </c>
    </row>
    <row r="50" spans="1:15" x14ac:dyDescent="0.25">
      <c r="A50" s="35"/>
      <c r="B50" s="35"/>
      <c r="C50" s="17"/>
      <c r="D50" s="30"/>
      <c r="E50" s="18"/>
      <c r="F50" s="30"/>
      <c r="G50" s="18"/>
      <c r="H50" s="30" t="s">
        <v>27</v>
      </c>
      <c r="I50" s="18"/>
      <c r="J50" s="18"/>
      <c r="K50" s="18"/>
      <c r="L50" s="22"/>
      <c r="M50" s="21">
        <f>O17</f>
        <v>600.99</v>
      </c>
      <c r="N50" s="21">
        <f>L17</f>
        <v>548.08000000000004</v>
      </c>
      <c r="O50" s="23">
        <f t="shared" si="2"/>
        <v>52.909999999999968</v>
      </c>
    </row>
    <row r="51" spans="1:15" x14ac:dyDescent="0.25">
      <c r="A51" s="34"/>
      <c r="B51" s="34"/>
      <c r="C51" s="12" t="s">
        <v>17</v>
      </c>
      <c r="D51" s="13"/>
      <c r="E51" s="13"/>
      <c r="F51" s="29" t="s">
        <v>30</v>
      </c>
      <c r="G51" s="13"/>
      <c r="H51" s="13"/>
      <c r="I51" s="29"/>
      <c r="J51" s="13"/>
      <c r="K51" s="13"/>
      <c r="L51" s="9"/>
      <c r="M51" s="14">
        <f>O16</f>
        <v>502.35249999999996</v>
      </c>
      <c r="N51" s="14">
        <f>K16</f>
        <v>481.16250000000002</v>
      </c>
      <c r="O51" s="23">
        <f t="shared" si="2"/>
        <v>21.189999999999941</v>
      </c>
    </row>
    <row r="52" spans="1:15" x14ac:dyDescent="0.25">
      <c r="A52" s="34"/>
      <c r="B52" s="34"/>
      <c r="C52" s="12"/>
      <c r="D52" s="13"/>
      <c r="E52" s="13"/>
      <c r="F52" s="29"/>
      <c r="G52" s="13"/>
      <c r="H52" s="13"/>
      <c r="I52" s="29" t="s">
        <v>27</v>
      </c>
      <c r="J52" s="13"/>
      <c r="K52" s="13"/>
      <c r="L52" s="9"/>
      <c r="M52" s="14">
        <f>O17</f>
        <v>600.99</v>
      </c>
      <c r="N52" s="14">
        <f>L17</f>
        <v>548.08000000000004</v>
      </c>
      <c r="O52" s="23">
        <f t="shared" si="2"/>
        <v>52.909999999999968</v>
      </c>
    </row>
    <row r="53" spans="1:15" x14ac:dyDescent="0.25">
      <c r="A53" s="35"/>
      <c r="B53" s="35"/>
      <c r="C53" s="17" t="s">
        <v>18</v>
      </c>
      <c r="D53" s="18"/>
      <c r="E53" s="30" t="s">
        <v>30</v>
      </c>
      <c r="F53" s="30"/>
      <c r="G53" s="18"/>
      <c r="H53" s="18"/>
      <c r="I53" s="30"/>
      <c r="J53" s="18"/>
      <c r="K53" s="18"/>
      <c r="L53" s="22"/>
      <c r="M53" s="21">
        <f>O16</f>
        <v>502.35249999999996</v>
      </c>
      <c r="N53" s="21">
        <f>J16</f>
        <v>447.6008333333333</v>
      </c>
      <c r="O53" s="23">
        <f t="shared" si="2"/>
        <v>54.751666666666665</v>
      </c>
    </row>
    <row r="54" spans="1:15" x14ac:dyDescent="0.25">
      <c r="A54" s="35"/>
      <c r="B54" s="35"/>
      <c r="C54" s="17"/>
      <c r="D54" s="18"/>
      <c r="E54" s="30"/>
      <c r="F54" s="30" t="s">
        <v>27</v>
      </c>
      <c r="G54" s="18"/>
      <c r="H54" s="18"/>
      <c r="I54" s="30"/>
      <c r="J54" s="18"/>
      <c r="K54" s="18"/>
      <c r="L54" s="22"/>
      <c r="M54" s="21">
        <f>O17</f>
        <v>600.99</v>
      </c>
      <c r="N54" s="21">
        <f>K17</f>
        <v>517.53</v>
      </c>
      <c r="O54" s="23">
        <f t="shared" si="2"/>
        <v>83.460000000000036</v>
      </c>
    </row>
    <row r="55" spans="1:15" x14ac:dyDescent="0.25">
      <c r="A55" s="35"/>
      <c r="B55" s="35"/>
      <c r="C55" s="17"/>
      <c r="D55" s="18"/>
      <c r="E55" s="30"/>
      <c r="F55" s="30"/>
      <c r="G55" s="18"/>
      <c r="H55" s="18"/>
      <c r="I55" s="30" t="s">
        <v>31</v>
      </c>
      <c r="J55" s="18"/>
      <c r="K55" s="18"/>
      <c r="L55" s="22"/>
      <c r="M55" s="21">
        <f>O18</f>
        <v>701.44749999999999</v>
      </c>
      <c r="N55" s="21">
        <f>L18</f>
        <v>701.44749999999999</v>
      </c>
      <c r="O55" s="23">
        <f t="shared" si="2"/>
        <v>0</v>
      </c>
    </row>
    <row r="56" spans="1:15" x14ac:dyDescent="0.25">
      <c r="A56" s="34"/>
      <c r="B56" s="34"/>
      <c r="C56" s="12" t="s">
        <v>18</v>
      </c>
      <c r="D56" s="13"/>
      <c r="E56" s="29" t="s">
        <v>30</v>
      </c>
      <c r="F56" s="29"/>
      <c r="G56" s="13"/>
      <c r="H56" s="29"/>
      <c r="I56" s="13"/>
      <c r="J56" s="13"/>
      <c r="K56" s="13"/>
      <c r="L56" s="9"/>
      <c r="M56" s="14">
        <f>O16</f>
        <v>502.35249999999996</v>
      </c>
      <c r="N56" s="14">
        <f>J16</f>
        <v>447.6008333333333</v>
      </c>
      <c r="O56" s="23">
        <f t="shared" si="2"/>
        <v>54.751666666666665</v>
      </c>
    </row>
    <row r="57" spans="1:15" x14ac:dyDescent="0.25">
      <c r="A57" s="34"/>
      <c r="B57" s="34"/>
      <c r="C57" s="12"/>
      <c r="D57" s="13"/>
      <c r="E57" s="29"/>
      <c r="F57" s="29" t="s">
        <v>27</v>
      </c>
      <c r="G57" s="13"/>
      <c r="H57" s="29"/>
      <c r="I57" s="13"/>
      <c r="J57" s="13"/>
      <c r="K57" s="13"/>
      <c r="L57" s="9"/>
      <c r="M57" s="14">
        <f>O17</f>
        <v>600.99</v>
      </c>
      <c r="N57" s="14">
        <f>K17</f>
        <v>517.53</v>
      </c>
      <c r="O57" s="23">
        <f t="shared" si="2"/>
        <v>83.460000000000036</v>
      </c>
    </row>
    <row r="58" spans="1:15" x14ac:dyDescent="0.25">
      <c r="A58" s="34"/>
      <c r="B58" s="34"/>
      <c r="C58" s="12"/>
      <c r="D58" s="13"/>
      <c r="E58" s="29"/>
      <c r="F58" s="29"/>
      <c r="G58" s="13"/>
      <c r="H58" s="29" t="s">
        <v>31</v>
      </c>
      <c r="I58" s="13"/>
      <c r="J58" s="13"/>
      <c r="K58" s="13"/>
      <c r="L58" s="9"/>
      <c r="M58" s="14">
        <f>O18</f>
        <v>701.44749999999999</v>
      </c>
      <c r="N58" s="14">
        <f>L18</f>
        <v>701.44749999999999</v>
      </c>
      <c r="O58" s="23">
        <f t="shared" si="2"/>
        <v>0</v>
      </c>
    </row>
    <row r="59" spans="1:15" x14ac:dyDescent="0.25">
      <c r="A59" s="35"/>
      <c r="B59" s="35"/>
      <c r="C59" s="17" t="s">
        <v>18</v>
      </c>
      <c r="D59" s="30" t="s">
        <v>30</v>
      </c>
      <c r="E59" s="18"/>
      <c r="F59" s="30"/>
      <c r="G59" s="18"/>
      <c r="H59" s="30"/>
      <c r="I59" s="18"/>
      <c r="J59" s="18"/>
      <c r="K59" s="18"/>
      <c r="L59" s="22"/>
      <c r="M59" s="21">
        <f>O16</f>
        <v>502.35249999999996</v>
      </c>
      <c r="N59" s="21">
        <f>J16</f>
        <v>447.6008333333333</v>
      </c>
      <c r="O59" s="23">
        <f t="shared" si="2"/>
        <v>54.751666666666665</v>
      </c>
    </row>
    <row r="60" spans="1:15" x14ac:dyDescent="0.25">
      <c r="A60" s="35"/>
      <c r="B60" s="35"/>
      <c r="C60" s="17"/>
      <c r="D60" s="30"/>
      <c r="E60" s="18"/>
      <c r="F60" s="30" t="s">
        <v>27</v>
      </c>
      <c r="G60" s="18"/>
      <c r="H60" s="30"/>
      <c r="I60" s="18"/>
      <c r="J60" s="18"/>
      <c r="K60" s="18"/>
      <c r="L60" s="22"/>
      <c r="M60" s="21">
        <f>O17</f>
        <v>600.99</v>
      </c>
      <c r="N60" s="21">
        <f>K17</f>
        <v>517.53</v>
      </c>
      <c r="O60" s="23">
        <f t="shared" si="2"/>
        <v>83.460000000000036</v>
      </c>
    </row>
    <row r="61" spans="1:15" x14ac:dyDescent="0.25">
      <c r="A61" s="35"/>
      <c r="B61" s="35"/>
      <c r="C61" s="17"/>
      <c r="D61" s="30"/>
      <c r="E61" s="18"/>
      <c r="F61" s="30"/>
      <c r="G61" s="18"/>
      <c r="H61" s="30" t="s">
        <v>31</v>
      </c>
      <c r="I61" s="18"/>
      <c r="J61" s="18"/>
      <c r="K61" s="18"/>
      <c r="L61" s="22"/>
      <c r="M61" s="21">
        <f>O18</f>
        <v>701.44749999999999</v>
      </c>
      <c r="N61" s="21">
        <f>L18</f>
        <v>701.44749999999999</v>
      </c>
      <c r="O61" s="23">
        <f t="shared" si="2"/>
        <v>0</v>
      </c>
    </row>
    <row r="62" spans="1:15" x14ac:dyDescent="0.25">
      <c r="A62" s="34"/>
      <c r="B62" s="34"/>
      <c r="C62" s="12" t="s">
        <v>18</v>
      </c>
      <c r="D62" s="13"/>
      <c r="E62" s="29" t="s">
        <v>30</v>
      </c>
      <c r="F62" s="29"/>
      <c r="G62" s="13"/>
      <c r="H62" s="29"/>
      <c r="I62" s="13"/>
      <c r="J62" s="13"/>
      <c r="K62" s="13"/>
      <c r="L62" s="9">
        <v>0.5</v>
      </c>
      <c r="M62" s="14">
        <f>O16*L62</f>
        <v>251.17624999999998</v>
      </c>
      <c r="N62" s="15">
        <f>J16*L62</f>
        <v>223.80041666666665</v>
      </c>
      <c r="O62" s="23">
        <f t="shared" si="2"/>
        <v>27.375833333333333</v>
      </c>
    </row>
    <row r="63" spans="1:15" x14ac:dyDescent="0.25">
      <c r="A63" s="34"/>
      <c r="B63" s="34"/>
      <c r="C63" s="12"/>
      <c r="D63" s="13"/>
      <c r="E63" s="29"/>
      <c r="F63" s="29" t="s">
        <v>27</v>
      </c>
      <c r="G63" s="13"/>
      <c r="H63" s="29"/>
      <c r="I63" s="13"/>
      <c r="J63" s="13"/>
      <c r="K63" s="13"/>
      <c r="L63" s="9">
        <v>0.5</v>
      </c>
      <c r="M63" s="14">
        <f>O17*L63</f>
        <v>300.495</v>
      </c>
      <c r="N63" s="15">
        <f>K17*L63</f>
        <v>258.76499999999999</v>
      </c>
      <c r="O63" s="23">
        <f t="shared" si="2"/>
        <v>41.730000000000018</v>
      </c>
    </row>
    <row r="64" spans="1:15" x14ac:dyDescent="0.25">
      <c r="A64" s="34"/>
      <c r="B64" s="34"/>
      <c r="C64" s="12"/>
      <c r="D64" s="13"/>
      <c r="E64" s="29"/>
      <c r="F64" s="29"/>
      <c r="G64" s="13"/>
      <c r="H64" s="29" t="s">
        <v>31</v>
      </c>
      <c r="I64" s="13"/>
      <c r="J64" s="13"/>
      <c r="K64" s="13"/>
      <c r="L64" s="9">
        <v>0.5</v>
      </c>
      <c r="M64" s="14">
        <f>O18*L64</f>
        <v>350.72375</v>
      </c>
      <c r="N64" s="15">
        <f>L18*L64</f>
        <v>350.72375</v>
      </c>
      <c r="O64" s="23">
        <f t="shared" si="2"/>
        <v>0</v>
      </c>
    </row>
    <row r="65" spans="1:15" x14ac:dyDescent="0.25">
      <c r="A65" s="35"/>
      <c r="B65" s="35"/>
      <c r="C65" s="17" t="s">
        <v>18</v>
      </c>
      <c r="D65" s="18"/>
      <c r="E65" s="30" t="s">
        <v>30</v>
      </c>
      <c r="F65" s="18"/>
      <c r="G65" s="30"/>
      <c r="H65" s="18"/>
      <c r="I65" s="18"/>
      <c r="J65" s="30"/>
      <c r="K65" s="18"/>
      <c r="L65" s="22"/>
      <c r="M65" s="21">
        <f>O16</f>
        <v>502.35249999999996</v>
      </c>
      <c r="N65" s="21">
        <f>J16</f>
        <v>447.6008333333333</v>
      </c>
      <c r="O65" s="23">
        <f t="shared" si="2"/>
        <v>54.751666666666665</v>
      </c>
    </row>
    <row r="66" spans="1:15" x14ac:dyDescent="0.25">
      <c r="A66" s="35"/>
      <c r="B66" s="35"/>
      <c r="C66" s="17"/>
      <c r="D66" s="18"/>
      <c r="E66" s="30"/>
      <c r="F66" s="18"/>
      <c r="G66" s="30" t="s">
        <v>27</v>
      </c>
      <c r="H66" s="18"/>
      <c r="I66" s="18"/>
      <c r="J66" s="30"/>
      <c r="K66" s="18"/>
      <c r="L66" s="22"/>
      <c r="M66" s="21">
        <f>O17</f>
        <v>600.99</v>
      </c>
      <c r="N66" s="21">
        <f>K17</f>
        <v>517.53</v>
      </c>
      <c r="O66" s="23">
        <f t="shared" si="2"/>
        <v>83.460000000000036</v>
      </c>
    </row>
    <row r="67" spans="1:15" x14ac:dyDescent="0.25">
      <c r="A67" s="35"/>
      <c r="B67" s="35"/>
      <c r="C67" s="17"/>
      <c r="D67" s="18"/>
      <c r="E67" s="30"/>
      <c r="F67" s="18"/>
      <c r="G67" s="30"/>
      <c r="H67" s="18"/>
      <c r="I67" s="18"/>
      <c r="J67" s="30" t="s">
        <v>31</v>
      </c>
      <c r="K67" s="18"/>
      <c r="L67" s="22"/>
      <c r="M67" s="21">
        <f>O18</f>
        <v>701.44749999999999</v>
      </c>
      <c r="N67" s="21">
        <f>M18</f>
        <v>701.44749999999999</v>
      </c>
      <c r="O67" s="23">
        <f t="shared" si="2"/>
        <v>0</v>
      </c>
    </row>
    <row r="68" spans="1:15" x14ac:dyDescent="0.25">
      <c r="A68" s="34"/>
      <c r="B68" s="34"/>
      <c r="C68" s="12" t="s">
        <v>19</v>
      </c>
      <c r="D68" s="29" t="s">
        <v>27</v>
      </c>
      <c r="E68" s="13"/>
      <c r="F68" s="29"/>
      <c r="G68" s="13"/>
      <c r="H68" s="29"/>
      <c r="I68" s="13"/>
      <c r="J68" s="13"/>
      <c r="K68" s="13"/>
      <c r="L68" s="9"/>
      <c r="M68" s="14">
        <f>O16+O17</f>
        <v>1103.3425</v>
      </c>
      <c r="N68" s="15">
        <f>J16+J17</f>
        <v>911.41916666666657</v>
      </c>
      <c r="O68" s="23">
        <f t="shared" si="2"/>
        <v>191.9233333333334</v>
      </c>
    </row>
    <row r="69" spans="1:15" x14ac:dyDescent="0.25">
      <c r="A69" s="34"/>
      <c r="B69" s="34"/>
      <c r="C69" s="12"/>
      <c r="D69" s="29"/>
      <c r="E69" s="13"/>
      <c r="F69" s="29" t="s">
        <v>31</v>
      </c>
      <c r="G69" s="13"/>
      <c r="H69" s="29"/>
      <c r="I69" s="13"/>
      <c r="J69" s="13"/>
      <c r="K69" s="13"/>
      <c r="L69" s="9"/>
      <c r="M69" s="14">
        <f>O18</f>
        <v>701.44749999999999</v>
      </c>
      <c r="N69" s="14">
        <f>K18</f>
        <v>662.43666666666672</v>
      </c>
      <c r="O69" s="23">
        <f t="shared" si="2"/>
        <v>39.010833333333267</v>
      </c>
    </row>
    <row r="70" spans="1:15" x14ac:dyDescent="0.25">
      <c r="A70" s="34"/>
      <c r="B70" s="34"/>
      <c r="C70" s="12"/>
      <c r="D70" s="29"/>
      <c r="E70" s="13"/>
      <c r="F70" s="29"/>
      <c r="G70" s="13"/>
      <c r="H70" s="29" t="s">
        <v>35</v>
      </c>
      <c r="I70" s="13"/>
      <c r="J70" s="13"/>
      <c r="K70" s="13"/>
      <c r="L70" s="9"/>
      <c r="M70" s="14">
        <f>O19</f>
        <v>846.31083333333345</v>
      </c>
      <c r="N70" s="14">
        <f>L19</f>
        <v>742.31083333333333</v>
      </c>
      <c r="O70" s="23">
        <f t="shared" si="2"/>
        <v>104.00000000000011</v>
      </c>
    </row>
    <row r="71" spans="1:15" ht="30" customHeight="1" x14ac:dyDescent="0.25">
      <c r="A71" s="30"/>
      <c r="B71" s="30"/>
      <c r="C71" s="17" t="s">
        <v>25</v>
      </c>
      <c r="D71" s="18"/>
      <c r="E71" s="30"/>
      <c r="F71" s="18"/>
      <c r="G71" s="18"/>
      <c r="H71" s="18"/>
      <c r="I71" s="30" t="s">
        <v>34</v>
      </c>
      <c r="J71" s="18"/>
      <c r="K71" s="18"/>
      <c r="L71" s="22"/>
      <c r="M71" s="21">
        <f>O20</f>
        <v>1123.6116666666667</v>
      </c>
      <c r="N71" s="21">
        <f>L20</f>
        <v>1123.6116666666667</v>
      </c>
      <c r="O71" s="23">
        <f t="shared" si="2"/>
        <v>0</v>
      </c>
    </row>
    <row r="72" spans="1:15" ht="27" customHeight="1" x14ac:dyDescent="0.25">
      <c r="A72" s="29"/>
      <c r="B72" s="29"/>
      <c r="C72" s="12" t="s">
        <v>25</v>
      </c>
      <c r="D72" s="13"/>
      <c r="E72" s="29"/>
      <c r="F72" s="13"/>
      <c r="G72" s="13"/>
      <c r="H72" s="29" t="s">
        <v>39</v>
      </c>
      <c r="I72" s="13"/>
      <c r="J72" s="13"/>
      <c r="K72" s="13"/>
      <c r="L72" s="9"/>
      <c r="M72" s="14">
        <f>O20</f>
        <v>1123.6116666666667</v>
      </c>
      <c r="N72" s="14">
        <f>L20</f>
        <v>1123.6116666666667</v>
      </c>
      <c r="O72" s="23">
        <f t="shared" si="2"/>
        <v>0</v>
      </c>
    </row>
    <row r="73" spans="1:15" x14ac:dyDescent="0.25">
      <c r="A73" s="35"/>
      <c r="B73" s="35"/>
      <c r="C73" s="17" t="s">
        <v>23</v>
      </c>
      <c r="D73" s="18"/>
      <c r="E73" s="18"/>
      <c r="F73" s="18"/>
      <c r="G73" s="30" t="s">
        <v>36</v>
      </c>
      <c r="H73" s="18"/>
      <c r="I73" s="18"/>
      <c r="J73" s="18"/>
      <c r="K73" s="18"/>
      <c r="L73" s="22"/>
      <c r="M73" s="21">
        <f>O22</f>
        <v>1126.2549999999999</v>
      </c>
      <c r="N73" s="21">
        <f>K22</f>
        <v>1063.595</v>
      </c>
      <c r="O73" s="23">
        <f t="shared" si="2"/>
        <v>62.659999999999854</v>
      </c>
    </row>
    <row r="74" spans="1:15" x14ac:dyDescent="0.25">
      <c r="A74" s="35"/>
      <c r="B74" s="35"/>
      <c r="C74" s="17"/>
      <c r="D74" s="18"/>
      <c r="E74" s="18"/>
      <c r="F74" s="18"/>
      <c r="G74" s="30"/>
      <c r="H74" s="18"/>
      <c r="I74" s="18"/>
      <c r="J74" s="18"/>
      <c r="K74" s="30" t="s">
        <v>37</v>
      </c>
      <c r="L74" s="22"/>
      <c r="M74" s="21">
        <f>O23</f>
        <v>1227.5249999999999</v>
      </c>
      <c r="N74" s="21">
        <f>M23</f>
        <v>1227.5250000000001</v>
      </c>
      <c r="O74" s="23">
        <f t="shared" si="2"/>
        <v>0</v>
      </c>
    </row>
    <row r="75" spans="1:15" x14ac:dyDescent="0.25">
      <c r="A75" s="34"/>
      <c r="B75" s="34"/>
      <c r="C75" s="12" t="s">
        <v>23</v>
      </c>
      <c r="D75" s="13"/>
      <c r="E75" s="13"/>
      <c r="F75" s="29" t="s">
        <v>36</v>
      </c>
      <c r="G75" s="13"/>
      <c r="H75" s="29"/>
      <c r="I75" s="13"/>
      <c r="J75" s="13"/>
      <c r="K75" s="13"/>
      <c r="L75" s="9"/>
      <c r="M75" s="14">
        <f>O22</f>
        <v>1126.2549999999999</v>
      </c>
      <c r="N75" s="14">
        <f>K22</f>
        <v>1063.595</v>
      </c>
      <c r="O75" s="23">
        <f t="shared" si="2"/>
        <v>62.659999999999854</v>
      </c>
    </row>
    <row r="76" spans="1:15" x14ac:dyDescent="0.25">
      <c r="A76" s="34"/>
      <c r="B76" s="34"/>
      <c r="C76" s="12"/>
      <c r="D76" s="13"/>
      <c r="E76" s="13"/>
      <c r="F76" s="29"/>
      <c r="G76" s="13"/>
      <c r="H76" s="29" t="s">
        <v>37</v>
      </c>
      <c r="I76" s="13"/>
      <c r="J76" s="13"/>
      <c r="K76" s="13"/>
      <c r="L76" s="9"/>
      <c r="M76" s="14">
        <f>O23</f>
        <v>1227.5249999999999</v>
      </c>
      <c r="N76" s="14">
        <f>L23</f>
        <v>1227.5250000000001</v>
      </c>
      <c r="O76" s="23">
        <f t="shared" si="2"/>
        <v>0</v>
      </c>
    </row>
    <row r="77" spans="1:15" x14ac:dyDescent="0.25">
      <c r="A77" s="35"/>
      <c r="B77" s="35"/>
      <c r="C77" s="17" t="s">
        <v>23</v>
      </c>
      <c r="D77" s="17"/>
      <c r="E77" s="17"/>
      <c r="F77" s="17"/>
      <c r="G77" s="17" t="s">
        <v>36</v>
      </c>
      <c r="H77" s="17"/>
      <c r="I77" s="17"/>
      <c r="J77" s="18"/>
      <c r="K77" s="18"/>
      <c r="L77" s="22"/>
      <c r="M77" s="21">
        <f>O22</f>
        <v>1126.2549999999999</v>
      </c>
      <c r="N77" s="21">
        <f>K22</f>
        <v>1063.595</v>
      </c>
      <c r="O77" s="23">
        <f t="shared" si="2"/>
        <v>62.659999999999854</v>
      </c>
    </row>
    <row r="78" spans="1:15" x14ac:dyDescent="0.25">
      <c r="A78" s="35"/>
      <c r="B78" s="35"/>
      <c r="C78" s="17"/>
      <c r="D78" s="17"/>
      <c r="E78" s="17"/>
      <c r="F78" s="17"/>
      <c r="G78" s="17"/>
      <c r="H78" s="17"/>
      <c r="I78" s="17" t="s">
        <v>37</v>
      </c>
      <c r="J78" s="18"/>
      <c r="K78" s="18"/>
      <c r="L78" s="22"/>
      <c r="M78" s="21">
        <f>O23</f>
        <v>1227.5249999999999</v>
      </c>
      <c r="N78" s="21">
        <f>L23</f>
        <v>1227.5250000000001</v>
      </c>
      <c r="O78" s="23">
        <f t="shared" si="2"/>
        <v>0</v>
      </c>
    </row>
    <row r="79" spans="1:15" ht="24" customHeight="1" x14ac:dyDescent="0.25">
      <c r="L79" t="s">
        <v>48</v>
      </c>
      <c r="M79" s="15">
        <f>SUM(M28:M78)</f>
        <v>30721.957500000008</v>
      </c>
      <c r="N79" s="27">
        <f>SUM(N28:N78)</f>
        <v>28972.99166666668</v>
      </c>
      <c r="O79" s="28">
        <f>SUM(O28:O78)</f>
        <v>1748.9658333333327</v>
      </c>
    </row>
    <row r="81" spans="11:13" x14ac:dyDescent="0.25">
      <c r="K81" s="24"/>
      <c r="M81" s="25"/>
    </row>
    <row r="82" spans="11:13" x14ac:dyDescent="0.25">
      <c r="M82" s="25"/>
    </row>
    <row r="83" spans="11:13" x14ac:dyDescent="0.25">
      <c r="M83" s="25"/>
    </row>
    <row r="84" spans="11:13" x14ac:dyDescent="0.25">
      <c r="M84" s="26"/>
    </row>
  </sheetData>
  <mergeCells count="40">
    <mergeCell ref="A1:G1"/>
    <mergeCell ref="I1:O1"/>
    <mergeCell ref="A2:G2"/>
    <mergeCell ref="I2:O2"/>
    <mergeCell ref="A4:G4"/>
    <mergeCell ref="I4:O4"/>
    <mergeCell ref="A30:A32"/>
    <mergeCell ref="B30:B32"/>
    <mergeCell ref="A33:A34"/>
    <mergeCell ref="B33:B34"/>
    <mergeCell ref="A35:A36"/>
    <mergeCell ref="B35:B36"/>
    <mergeCell ref="A37:A39"/>
    <mergeCell ref="B37:B39"/>
    <mergeCell ref="A40:A42"/>
    <mergeCell ref="B40:B42"/>
    <mergeCell ref="A47:A48"/>
    <mergeCell ref="B47:B48"/>
    <mergeCell ref="A49:A50"/>
    <mergeCell ref="B49:B50"/>
    <mergeCell ref="A51:A52"/>
    <mergeCell ref="B51:B52"/>
    <mergeCell ref="A53:A55"/>
    <mergeCell ref="B53:B55"/>
    <mergeCell ref="A56:A58"/>
    <mergeCell ref="B56:B58"/>
    <mergeCell ref="A59:A61"/>
    <mergeCell ref="B59:B61"/>
    <mergeCell ref="A62:A64"/>
    <mergeCell ref="B62:B64"/>
    <mergeCell ref="A75:A76"/>
    <mergeCell ref="B75:B76"/>
    <mergeCell ref="A77:A78"/>
    <mergeCell ref="B77:B78"/>
    <mergeCell ref="A65:A67"/>
    <mergeCell ref="B65:B67"/>
    <mergeCell ref="A68:A70"/>
    <mergeCell ref="B68:B70"/>
    <mergeCell ref="A73:A74"/>
    <mergeCell ref="B73:B7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2010 E 2011</vt:lpstr>
      <vt:lpstr>2012</vt:lpstr>
      <vt:lpstr>Foglio3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Segretario</dc:creator>
  <cp:lastModifiedBy>utente</cp:lastModifiedBy>
  <cp:lastPrinted>2010-09-21T13:09:48Z</cp:lastPrinted>
  <dcterms:created xsi:type="dcterms:W3CDTF">2010-08-20T11:39:54Z</dcterms:created>
  <dcterms:modified xsi:type="dcterms:W3CDTF">2015-02-03T18:30:36Z</dcterms:modified>
</cp:coreProperties>
</file>